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07384\Desktop\"/>
    </mc:Choice>
  </mc:AlternateContent>
  <xr:revisionPtr revIDLastSave="0" documentId="13_ncr:1_{6BE4126D-D9E1-4E4A-AD10-6052D9DA8BCF}" xr6:coauthVersionLast="47" xr6:coauthVersionMax="47" xr10:uidLastSave="{00000000-0000-0000-0000-000000000000}"/>
  <bookViews>
    <workbookView xWindow="-120" yWindow="-120" windowWidth="24240" windowHeight="13140" tabRatio="833" activeTab="2" xr2:uid="{00000000-000D-0000-FFFF-FFFF00000000}"/>
  </bookViews>
  <sheets>
    <sheet name="جلد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ناشی از تغییر قیمت اوراق" sheetId="9" r:id="rId6"/>
    <sheet name="در امد ناشی از فروش" sheetId="18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جمع درآمدها" sheetId="15" r:id="rId11"/>
  </sheets>
  <definedNames>
    <definedName name="_xlnm.Print_Area" localSheetId="2">'اوراق مشارکت'!$A$1:$AK$20</definedName>
    <definedName name="_xlnm.Print_Area" localSheetId="0">جلد!$A$1:$I$16</definedName>
    <definedName name="_xlnm.Print_Area" localSheetId="10">'جمع درآمدها'!$A$1:$H$12</definedName>
    <definedName name="_xlnm.Print_Area" localSheetId="8">'درآمد سپرده بانکی'!$A$1:$L$11</definedName>
    <definedName name="_xlnm.Print_Area" localSheetId="5">'درآمد ناشی از تغییر قیمت اوراق'!$A$1:$R$19</definedName>
    <definedName name="_xlnm.Print_Area" localSheetId="9">'سایر درآمدها'!$A$1:$F$12</definedName>
    <definedName name="_xlnm.Print_Area" localSheetId="3">سپرده!$A$1:$S$12</definedName>
    <definedName name="_xlnm.Print_Area" localSheetId="7">'سرمایه‌گذاری در اوراق بهادار'!$A$1:$R$19</definedName>
    <definedName name="_xlnm.Print_Area" localSheetId="4">'سود اوراق بهادار و سپرده بانکی'!$A$1:$T$11</definedName>
    <definedName name="_xlnm.Print_Area" localSheetId="1">سهام!$A$1:$Y$12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9" l="1"/>
  <c r="Q11" i="9"/>
  <c r="Q12" i="9"/>
  <c r="Q13" i="9"/>
  <c r="Q14" i="9"/>
  <c r="Q15" i="9"/>
  <c r="Q16" i="9"/>
  <c r="Q17" i="9"/>
  <c r="I10" i="9"/>
  <c r="I11" i="9"/>
  <c r="I12" i="9"/>
  <c r="I13" i="9"/>
  <c r="I14" i="9"/>
  <c r="I15" i="9"/>
  <c r="I16" i="9"/>
  <c r="I17" i="9"/>
  <c r="AK18" i="3" l="1"/>
  <c r="M10" i="12"/>
  <c r="M11" i="12"/>
  <c r="M12" i="12"/>
  <c r="M13" i="12"/>
  <c r="M14" i="12"/>
  <c r="M15" i="12"/>
  <c r="M16" i="12"/>
  <c r="M17" i="12"/>
  <c r="M9" i="12"/>
  <c r="Q9" i="9"/>
  <c r="AE66" i="3"/>
  <c r="AE61" i="3"/>
  <c r="AE59" i="3"/>
  <c r="E10" i="12"/>
  <c r="E11" i="12"/>
  <c r="E12" i="12"/>
  <c r="E13" i="12"/>
  <c r="E14" i="12"/>
  <c r="E15" i="12"/>
  <c r="E16" i="12"/>
  <c r="E17" i="12"/>
  <c r="E9" i="12"/>
  <c r="I9" i="9"/>
  <c r="M10" i="9"/>
  <c r="M11" i="9"/>
  <c r="M12" i="9"/>
  <c r="M13" i="9"/>
  <c r="M14" i="9"/>
  <c r="M15" i="9"/>
  <c r="M16" i="9"/>
  <c r="M17" i="9"/>
  <c r="M9" i="9"/>
  <c r="E10" i="9"/>
  <c r="E11" i="9"/>
  <c r="E12" i="9"/>
  <c r="E13" i="9"/>
  <c r="E14" i="9"/>
  <c r="E15" i="9"/>
  <c r="E16" i="9"/>
  <c r="E17" i="9"/>
  <c r="E9" i="9"/>
  <c r="AG11" i="3" l="1"/>
  <c r="AG12" i="3"/>
  <c r="AG13" i="3"/>
  <c r="AG14" i="3"/>
  <c r="AG15" i="3"/>
  <c r="AG16" i="3"/>
  <c r="AG17" i="3"/>
  <c r="AG18" i="3"/>
  <c r="AG10" i="3"/>
  <c r="I10" i="12"/>
  <c r="I11" i="12"/>
  <c r="I12" i="12"/>
  <c r="I13" i="12"/>
  <c r="I14" i="12"/>
  <c r="I15" i="12"/>
  <c r="I16" i="12"/>
  <c r="I17" i="12"/>
  <c r="Q10" i="12"/>
  <c r="Q11" i="12"/>
  <c r="Q12" i="12"/>
  <c r="Q13" i="12"/>
  <c r="Q14" i="12"/>
  <c r="Q15" i="12"/>
  <c r="Q16" i="12"/>
  <c r="Q17" i="12"/>
  <c r="Q16" i="6"/>
  <c r="Q15" i="6"/>
  <c r="AE67" i="3" l="1"/>
  <c r="AE65" i="3"/>
  <c r="AE63" i="3"/>
  <c r="AG61" i="3" l="1"/>
  <c r="AI61" i="3" s="1"/>
  <c r="AG63" i="3"/>
  <c r="AI63" i="3" s="1"/>
  <c r="AG65" i="3"/>
  <c r="AI65" i="3" s="1"/>
  <c r="AG67" i="3"/>
  <c r="AI67" i="3" s="1"/>
  <c r="AG59" i="3"/>
  <c r="AI59" i="3" s="1"/>
  <c r="AE60" i="3" l="1"/>
  <c r="AE62" i="3"/>
  <c r="AE64" i="3"/>
  <c r="AG64" i="3" l="1"/>
  <c r="AI64" i="3" s="1"/>
  <c r="AG60" i="3"/>
  <c r="AI60" i="3" s="1"/>
  <c r="AG66" i="3"/>
  <c r="AI66" i="3" s="1"/>
  <c r="AG62" i="3"/>
  <c r="AI62" i="3" s="1"/>
  <c r="AI68" i="3" l="1"/>
  <c r="AE38" i="3" l="1"/>
  <c r="AE39" i="3"/>
  <c r="AE40" i="3"/>
  <c r="AG40" i="3" s="1"/>
  <c r="AI40" i="3" s="1"/>
  <c r="AE41" i="3"/>
  <c r="AG41" i="3" s="1"/>
  <c r="AI41" i="3" s="1"/>
  <c r="AE42" i="3"/>
  <c r="AE43" i="3"/>
  <c r="AE44" i="3"/>
  <c r="AE45" i="3"/>
  <c r="AG45" i="3" s="1"/>
  <c r="AI45" i="3" s="1"/>
  <c r="AE46" i="3"/>
  <c r="AE48" i="3"/>
  <c r="AG48" i="3" s="1"/>
  <c r="AE49" i="3"/>
  <c r="AE37" i="3"/>
  <c r="AG39" i="3" l="1"/>
  <c r="AI39" i="3" s="1"/>
  <c r="AE47" i="3"/>
  <c r="AG47" i="3" s="1"/>
  <c r="AG37" i="3"/>
  <c r="AI37" i="3" s="1"/>
  <c r="AG46" i="3"/>
  <c r="AI46" i="3" s="1"/>
  <c r="AG44" i="3"/>
  <c r="AI44" i="3" s="1"/>
  <c r="AG38" i="3"/>
  <c r="AI38" i="3" s="1"/>
  <c r="AG43" i="3"/>
  <c r="AI43" i="3" s="1"/>
  <c r="AG42" i="3"/>
  <c r="AI42" i="3" s="1"/>
  <c r="O18" i="9"/>
  <c r="AI47" i="3" l="1"/>
  <c r="AE26" i="3"/>
  <c r="AE54" i="3" s="1"/>
  <c r="AG26" i="3" l="1"/>
  <c r="AI26" i="3" s="1"/>
  <c r="AI19" i="3"/>
  <c r="AE23" i="3" l="1"/>
  <c r="AE51" i="3" s="1"/>
  <c r="AE24" i="3"/>
  <c r="AE25" i="3"/>
  <c r="AE27" i="3"/>
  <c r="AG27" i="3" s="1"/>
  <c r="AI27" i="3" s="1"/>
  <c r="AE28" i="3"/>
  <c r="AG28" i="3" s="1"/>
  <c r="AI28" i="3" s="1"/>
  <c r="AE29" i="3"/>
  <c r="AG29" i="3" s="1"/>
  <c r="AE30" i="3"/>
  <c r="AG30" i="3" s="1"/>
  <c r="AI30" i="3" s="1"/>
  <c r="AE31" i="3"/>
  <c r="AG31" i="3" s="1"/>
  <c r="AI31" i="3" s="1"/>
  <c r="AE22" i="3"/>
  <c r="AG22" i="3" l="1"/>
  <c r="AI22" i="3" s="1"/>
  <c r="AE50" i="3"/>
  <c r="AG25" i="3"/>
  <c r="AI25" i="3" s="1"/>
  <c r="AE53" i="3"/>
  <c r="AG24" i="3"/>
  <c r="AI24" i="3" s="1"/>
  <c r="AE52" i="3"/>
  <c r="AG23" i="3"/>
  <c r="AI23" i="3" s="1"/>
  <c r="AI29" i="3"/>
  <c r="AI32" i="3" l="1"/>
  <c r="AI33" i="3" s="1"/>
  <c r="AF19" i="3"/>
  <c r="C11" i="14"/>
  <c r="E11" i="14"/>
  <c r="S9" i="7"/>
  <c r="I18" i="9" l="1"/>
  <c r="U11" i="1" l="1"/>
  <c r="Q9" i="12"/>
  <c r="I9" i="12"/>
  <c r="I18" i="12" l="1"/>
  <c r="Q18" i="9"/>
  <c r="S10" i="6" l="1"/>
  <c r="S9" i="6"/>
  <c r="AK10" i="3"/>
  <c r="AK11" i="3"/>
  <c r="AK12" i="3"/>
  <c r="AK13" i="3"/>
  <c r="AK14" i="3"/>
  <c r="AK15" i="3"/>
  <c r="AK16" i="3"/>
  <c r="AK17" i="3"/>
  <c r="K10" i="13"/>
  <c r="I10" i="13"/>
  <c r="G10" i="13"/>
  <c r="E10" i="13"/>
  <c r="C10" i="15" s="1"/>
  <c r="G10" i="15" s="1"/>
  <c r="Q18" i="12"/>
  <c r="O18" i="12"/>
  <c r="M18" i="12"/>
  <c r="K18" i="12"/>
  <c r="C9" i="15"/>
  <c r="G18" i="12"/>
  <c r="E18" i="12"/>
  <c r="C18" i="12"/>
  <c r="M18" i="9"/>
  <c r="G18" i="9"/>
  <c r="E18" i="9"/>
  <c r="S10" i="7"/>
  <c r="Q10" i="7"/>
  <c r="O10" i="7"/>
  <c r="K10" i="7"/>
  <c r="I10" i="7"/>
  <c r="Q11" i="6"/>
  <c r="O11" i="6"/>
  <c r="M11" i="6"/>
  <c r="K11" i="6"/>
  <c r="AG19" i="3"/>
  <c r="AA19" i="3"/>
  <c r="W19" i="3"/>
  <c r="S19" i="3"/>
  <c r="Q19" i="3"/>
  <c r="W11" i="1"/>
  <c r="O11" i="1"/>
  <c r="S11" i="1" s="1"/>
  <c r="K11" i="1"/>
  <c r="G11" i="1"/>
  <c r="E11" i="1"/>
  <c r="Y10" i="1"/>
  <c r="Y11" i="1" s="1"/>
  <c r="C11" i="15" l="1"/>
  <c r="E10" i="15" s="1"/>
  <c r="G9" i="15"/>
  <c r="G11" i="15" s="1"/>
  <c r="S11" i="6"/>
  <c r="AK19" i="3"/>
  <c r="E9" i="15" l="1"/>
  <c r="E11" i="15" s="1"/>
</calcChain>
</file>

<file path=xl/sharedStrings.xml><?xml version="1.0" encoding="utf-8"?>
<sst xmlns="http://schemas.openxmlformats.org/spreadsheetml/2006/main" count="398" uniqueCount="109">
  <si>
    <t>صندوق سرمایه‌گذاری جسورانه فیروزه</t>
  </si>
  <si>
    <t>صورت وضعیت پورتفوی</t>
  </si>
  <si>
    <t>نام شرکت</t>
  </si>
  <si>
    <t>1400/07/30</t>
  </si>
  <si>
    <t>تغییرات طی دوره</t>
  </si>
  <si>
    <t>1400/08/30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</si>
  <si>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</si>
  <si>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</si>
  <si>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</si>
  <si>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</si>
  <si>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</si>
  <si>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</si>
  <si>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</si>
  <si>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</si>
  <si>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</si>
  <si>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</si>
  <si>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</si>
  <si>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</si>
  <si>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</si>
  <si>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</si>
  <si>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</si>
  <si>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</si>
  <si>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</si>
  <si>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بله</t>
  </si>
  <si>
    <t>1398/09/13</t>
  </si>
  <si>
    <t>1400/11/11</t>
  </si>
  <si>
    <t>1398/08/11</t>
  </si>
  <si>
    <t>1401/03/18</t>
  </si>
  <si>
    <t>1398/07/13</t>
  </si>
  <si>
    <t>1401/04/13</t>
  </si>
  <si>
    <t>1398/11/07</t>
  </si>
  <si>
    <t>1401/05/12</t>
  </si>
  <si>
    <t>1399/02/20</t>
  </si>
  <si>
    <t>1402/08/06</t>
  </si>
  <si>
    <t>1399/01/27</t>
  </si>
  <si>
    <t>1402/09/06</t>
  </si>
  <si>
    <t>1399/09/05</t>
  </si>
  <si>
    <t>1402/02/18</t>
  </si>
  <si>
    <t>1399/09/25</t>
  </si>
  <si>
    <t>1402/06/06</t>
  </si>
  <si>
    <t>1399/10/15</t>
  </si>
  <si>
    <t>1402/03/16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</si>
  <si>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</si>
  <si>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</si>
  <si>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</si>
  <si>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</si>
  <si>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</si>
  <si>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</si>
  <si>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</si>
  <si>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</si>
  <si>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</si>
  <si>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نیاوران</t>
  </si>
  <si>
    <t>100310810707073643</t>
  </si>
  <si>
    <t>سپرده کوتاه مدت</t>
  </si>
  <si>
    <t>1398/04/02</t>
  </si>
  <si>
    <t>1003-11-040-707074391</t>
  </si>
  <si>
    <t>حساب جاری</t>
  </si>
  <si>
    <t>1399/10/11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</si>
  <si>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</si>
  <si>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</si>
  <si>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</si>
  <si>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</si>
  <si>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</si>
  <si>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</si>
  <si>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</si>
  <si>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</si>
  <si>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</si>
  <si>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</si>
  <si>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</si>
  <si>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</si>
  <si>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</si>
  <si>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</si>
  <si>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</si>
  <si>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</si>
  <si>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</si>
  <si>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</si>
  <si>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</si>
  <si>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</si>
  <si>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</si>
  <si>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</si>
  <si>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</si>
  <si>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اوراق بهادار</t>
  </si>
  <si>
    <t>درآمد سپرده بانکی</t>
  </si>
  <si>
    <t>شرکت پویندگان نیرو شایسته منطقه آزاد انزلی (پونیشا)</t>
  </si>
  <si>
    <t>-</t>
  </si>
  <si>
    <t>1003-10-810-707073643</t>
  </si>
  <si>
    <t>اسنادخزانه-م21بودجه98-020906 - اخزا 821</t>
  </si>
  <si>
    <t>اسنادخزانه-م8بودجه99-020606 - اخزا 908</t>
  </si>
  <si>
    <t>اسنادخزانه-م5بودجه99-020218 - اخزا 905</t>
  </si>
  <si>
    <t>اسنادخزانه-م17بودجه98-010512 - اخزا 817</t>
  </si>
  <si>
    <t>اسنادخزانه-م20بودجه98-020806 - اخزا 820</t>
  </si>
  <si>
    <t>اسنادخزانه-م15بودجه98-010406 - اخزا 815</t>
  </si>
  <si>
    <t>اسنادخزانه-م14بودجه98-010318 - اخزا 814</t>
  </si>
  <si>
    <t xml:space="preserve">سایر درآمدها </t>
  </si>
  <si>
    <t>صورت وضعیت پورتفوی صندوق
سرمایه‌گذاری جسورانه فیروزه</t>
  </si>
  <si>
    <t>سهام</t>
  </si>
  <si>
    <t>درآمد ناشی از تغییر قیمت اوراق</t>
  </si>
  <si>
    <t>اوراق بهادار با درآمد ثابت</t>
  </si>
  <si>
    <t>سپرده بانکی</t>
  </si>
  <si>
    <t>سود اوراق بهادار و سپرده بانکی</t>
  </si>
  <si>
    <t>جمع درآمدها</t>
  </si>
  <si>
    <t>1400/11/30</t>
  </si>
  <si>
    <t>اسنادخزانه-م10بودجه99-020807 - اخزا 910</t>
  </si>
  <si>
    <t>اسنادخزانه-م12بودجه98-001111</t>
  </si>
  <si>
    <t>سود و زیان ناشی از فروش</t>
  </si>
  <si>
    <t>اسنادخزانه-م9بودجه99-020316 - اخزا 909</t>
  </si>
  <si>
    <t>برای دوره یک ماهه منتهی به 29 اسفند ماه 1400</t>
  </si>
  <si>
    <t>1400/12/29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</si>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</sst>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-_ ;_ * #,##0.00\-_ ;_ * &quot;-&quot;??_-_ ;_ @_ "/>
    <numFmt numFmtId="164" formatCode="_(* #,##0.00_);_(* \(#,##0.00\);_(* &quot;-&quot;??_);_(@_)"/>
    <numFmt numFmtId="165" formatCode="_ * #,##0_-_ ;_ * #,##0\-_ ;_ * &quot;-&quot;??_-_ ;_ @_ "/>
    <numFmt numFmtId="166" formatCode="#,##0;\(#,##0\)"/>
    <numFmt numFmtId="167" formatCode="#,##0_-;\(#,###\)"/>
    <numFmt numFmtId="168" formatCode="_(* #,##0_);_(* \(#,##0\);_(* &quot;-&quot;??_);_(@_)"/>
  </numFmts>
  <fonts count="16" x14ac:knownFonts="1">
    <font>
      <sz val="11"/>
      <name val="Calibri"/>
    </font>
    <font>
      <sz val="11"/>
      <color theme="1"/>
      <name val="Arial"/>
      <family val="2"/>
      <scheme val="minor"/>
    </font>
    <font>
      <sz val="11"/>
      <name val="Calibri"/>
      <family val="2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0"/>
      <color rgb="FF000000"/>
      <name val="Arial"/>
      <family val="2"/>
    </font>
    <font>
      <sz val="13"/>
      <color rgb="FF000000"/>
      <name val="B Nazanin"/>
      <charset val="178"/>
    </font>
    <font>
      <b/>
      <sz val="36"/>
      <name val="IranNastaliq"/>
      <family val="1"/>
    </font>
    <font>
      <b/>
      <sz val="26"/>
      <name val="IranNastaliq"/>
      <family val="1"/>
    </font>
    <font>
      <b/>
      <sz val="20"/>
      <name val="B Nazanin"/>
      <charset val="178"/>
    </font>
    <font>
      <b/>
      <sz val="18"/>
      <name val="B Nazanin"/>
      <charset val="178"/>
    </font>
    <font>
      <b/>
      <sz val="16"/>
      <name val="B Nazanin"/>
      <charset val="178"/>
    </font>
    <font>
      <sz val="13"/>
      <name val="B Nazanin"/>
      <charset val="178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165" fontId="3" fillId="0" borderId="0" xfId="3" applyNumberFormat="1" applyFont="1" applyAlignment="1">
      <alignment horizontal="center" vertical="center"/>
    </xf>
    <xf numFmtId="3" fontId="3" fillId="0" borderId="0" xfId="2" applyNumberFormat="1" applyFont="1" applyAlignment="1">
      <alignment horizontal="center" vertical="center"/>
    </xf>
    <xf numFmtId="9" fontId="3" fillId="0" borderId="0" xfId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6" fontId="8" fillId="0" borderId="0" xfId="4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/>
    </xf>
    <xf numFmtId="168" fontId="3" fillId="0" borderId="0" xfId="5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6" fillId="0" borderId="0" xfId="2"/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/>
    </xf>
    <xf numFmtId="168" fontId="3" fillId="0" borderId="0" xfId="5" applyNumberFormat="1" applyFont="1" applyFill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center" vertical="center"/>
    </xf>
    <xf numFmtId="0" fontId="3" fillId="0" borderId="0" xfId="8" applyFont="1"/>
    <xf numFmtId="0" fontId="5" fillId="0" borderId="0" xfId="8" applyFont="1"/>
    <xf numFmtId="0" fontId="4" fillId="0" borderId="0" xfId="8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1" xfId="8" applyNumberFormat="1" applyFont="1" applyBorder="1" applyAlignment="1">
      <alignment horizontal="center" vertical="center"/>
    </xf>
    <xf numFmtId="0" fontId="3" fillId="0" borderId="0" xfId="8" applyFont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8" applyFont="1" applyBorder="1" applyAlignment="1">
      <alignment horizontal="center" vertical="center"/>
    </xf>
    <xf numFmtId="0" fontId="4" fillId="0" borderId="0" xfId="8" applyFont="1" applyAlignment="1">
      <alignment horizontal="center" vertical="center"/>
    </xf>
  </cellXfs>
  <cellStyles count="9">
    <cellStyle name="Comma" xfId="5" builtinId="3"/>
    <cellStyle name="Comma 2" xfId="3" xr:uid="{E1E80235-B753-4DA9-BAA0-8A36FC7FCECB}"/>
    <cellStyle name="Comma 3" xfId="7" xr:uid="{5300C12C-D2E9-4920-AC6E-9EF0EC0C5953}"/>
    <cellStyle name="Normal" xfId="0" builtinId="0"/>
    <cellStyle name="Normal 2" xfId="2" xr:uid="{0E7F15EC-CCBB-49A3-ABE5-71EF72BC0752}"/>
    <cellStyle name="Normal 3" xfId="4" xr:uid="{C877A159-4FFB-4053-BE6C-B9453290785B}"/>
    <cellStyle name="Normal 4" xfId="6" xr:uid="{0C894829-A82F-4F26-85AF-A93EC216A339}"/>
    <cellStyle name="Normal 5" xfId="8" xr:uid="{0372F09F-BC5E-46D1-A265-E01C6522880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9</xdr:row>
      <xdr:rowOff>133350</xdr:rowOff>
    </xdr:from>
    <xdr:to>
      <xdr:col>6</xdr:col>
      <xdr:colOff>228600</xdr:colOff>
      <xdr:row>11</xdr:row>
      <xdr:rowOff>559254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E5D9AA-F11A-450B-A793-2D7A64852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2504150" y="5467350"/>
          <a:ext cx="1543050" cy="187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A9CF-3947-4609-A575-A9DB59D23694}">
  <dimension ref="A6:I14"/>
  <sheetViews>
    <sheetView rightToLeft="1" view="pageBreakPreview" topLeftCell="A7" zoomScale="90" zoomScaleNormal="100" zoomScaleSheetLayoutView="90" workbookViewId="0">
      <selection activeCell="C18" sqref="C18"/>
    </sheetView>
  </sheetViews>
  <sheetFormatPr defaultColWidth="8.85546875" defaultRowHeight="15" x14ac:dyDescent="0.25"/>
  <cols>
    <col min="1" max="1" width="3.42578125" style="22" customWidth="1"/>
    <col min="2" max="6" width="8.85546875" style="22"/>
    <col min="7" max="7" width="19.28515625" style="22" customWidth="1"/>
    <col min="8" max="16384" width="8.85546875" style="22"/>
  </cols>
  <sheetData>
    <row r="6" spans="1:9" ht="145.5" customHeight="1" x14ac:dyDescent="0.25">
      <c r="A6" s="42" t="s">
        <v>94</v>
      </c>
      <c r="B6" s="42"/>
      <c r="C6" s="42"/>
      <c r="D6" s="42"/>
      <c r="E6" s="42"/>
      <c r="F6" s="42"/>
      <c r="G6" s="42"/>
      <c r="H6" s="42"/>
      <c r="I6" s="42"/>
    </row>
    <row r="7" spans="1:9" ht="49.5" customHeight="1" x14ac:dyDescent="0.25">
      <c r="A7" s="23"/>
      <c r="B7" s="23"/>
      <c r="C7" s="23"/>
      <c r="D7" s="23"/>
      <c r="E7" s="23"/>
      <c r="F7" s="23"/>
      <c r="G7" s="23"/>
      <c r="H7" s="24"/>
    </row>
    <row r="8" spans="1:9" ht="58.5" customHeight="1" x14ac:dyDescent="0.25">
      <c r="A8" s="23"/>
      <c r="B8" s="23"/>
      <c r="C8" s="23"/>
      <c r="D8" s="23"/>
      <c r="E8" s="23"/>
      <c r="F8" s="23"/>
      <c r="G8" s="23"/>
      <c r="H8" s="24"/>
    </row>
    <row r="9" spans="1:9" ht="91.5" customHeight="1" x14ac:dyDescent="0.25">
      <c r="A9" s="23"/>
      <c r="B9" s="23"/>
      <c r="C9" s="23"/>
      <c r="D9" s="23"/>
      <c r="E9" s="23"/>
      <c r="F9" s="23"/>
      <c r="G9" s="23"/>
      <c r="H9" s="24"/>
    </row>
    <row r="10" spans="1:9" ht="57" x14ac:dyDescent="0.25">
      <c r="A10" s="23"/>
      <c r="B10" s="23"/>
      <c r="C10" s="23"/>
      <c r="D10" s="23"/>
      <c r="E10" s="23"/>
      <c r="F10" s="23"/>
      <c r="G10" s="23"/>
      <c r="H10" s="24"/>
    </row>
    <row r="11" spans="1:9" ht="57" x14ac:dyDescent="0.25">
      <c r="A11" s="23"/>
      <c r="B11" s="23"/>
      <c r="C11" s="23"/>
      <c r="D11" s="23"/>
      <c r="E11" s="23"/>
      <c r="F11" s="23"/>
      <c r="G11" s="23"/>
      <c r="H11" s="24"/>
    </row>
    <row r="12" spans="1:9" ht="108" customHeight="1" x14ac:dyDescent="0.25">
      <c r="A12" s="23"/>
      <c r="B12" s="23"/>
      <c r="C12" s="23"/>
      <c r="D12" s="23"/>
      <c r="E12" s="23"/>
      <c r="F12" s="23"/>
      <c r="G12" s="23"/>
      <c r="H12" s="24"/>
    </row>
    <row r="14" spans="1:9" ht="30" customHeight="1" x14ac:dyDescent="0.25">
      <c r="A14" s="43" t="s">
        <v>106</v>
      </c>
      <c r="B14" s="43"/>
      <c r="C14" s="43"/>
      <c r="D14" s="43"/>
      <c r="E14" s="43"/>
      <c r="F14" s="43"/>
      <c r="G14" s="43"/>
      <c r="H14" s="43"/>
      <c r="I14" s="43"/>
    </row>
  </sheetData>
  <mergeCells count="2">
    <mergeCell ref="A6:I6"/>
    <mergeCell ref="A14:I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E13"/>
  <sheetViews>
    <sheetView rightToLeft="1" view="pageBreakPreview" zoomScaleNormal="100" zoomScaleSheetLayoutView="100" workbookViewId="0">
      <selection activeCell="E11" sqref="E11"/>
    </sheetView>
  </sheetViews>
  <sheetFormatPr defaultRowHeight="18.75" x14ac:dyDescent="0.25"/>
  <cols>
    <col min="1" max="1" width="53.7109375" style="1" customWidth="1"/>
    <col min="2" max="2" width="1" style="1" customWidth="1"/>
    <col min="3" max="3" width="22.140625" style="1" customWidth="1"/>
    <col min="4" max="4" width="1" style="1" customWidth="1"/>
    <col min="5" max="5" width="24.140625" style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25">
      <c r="A2" s="44" t="s">
        <v>0</v>
      </c>
      <c r="B2" s="44"/>
      <c r="C2" s="44"/>
      <c r="D2" s="44"/>
      <c r="E2" s="44"/>
    </row>
    <row r="3" spans="1:5" ht="30" x14ac:dyDescent="0.25">
      <c r="A3" s="44" t="s">
        <v>58</v>
      </c>
      <c r="B3" s="44"/>
      <c r="C3" s="44"/>
      <c r="D3" s="44"/>
      <c r="E3" s="44"/>
    </row>
    <row r="4" spans="1:5" ht="30" x14ac:dyDescent="0.25">
      <c r="A4" s="44" t="s">
        <v>108</v>
      </c>
      <c r="B4" s="44"/>
      <c r="C4" s="44"/>
      <c r="D4" s="44"/>
      <c r="E4" s="44"/>
    </row>
    <row r="5" spans="1:5" ht="30" x14ac:dyDescent="0.25">
      <c r="A5" s="19"/>
      <c r="B5" s="19"/>
      <c r="C5" s="19"/>
      <c r="D5" s="19"/>
      <c r="E5" s="19"/>
    </row>
    <row r="6" spans="1:5" ht="30" x14ac:dyDescent="0.25">
      <c r="A6" s="34" t="s">
        <v>80</v>
      </c>
      <c r="B6" s="19"/>
      <c r="C6" s="19"/>
      <c r="D6" s="19"/>
      <c r="E6" s="19"/>
    </row>
    <row r="8" spans="1:5" ht="30" x14ac:dyDescent="0.25">
      <c r="A8" s="45" t="s">
        <v>80</v>
      </c>
      <c r="C8" s="46" t="s">
        <v>60</v>
      </c>
      <c r="E8" s="46" t="s">
        <v>107</v>
      </c>
    </row>
    <row r="9" spans="1:5" ht="30" x14ac:dyDescent="0.25">
      <c r="A9" s="46" t="s">
        <v>80</v>
      </c>
      <c r="C9" s="46" t="s">
        <v>48</v>
      </c>
      <c r="E9" s="46" t="s">
        <v>48</v>
      </c>
    </row>
    <row r="10" spans="1:5" ht="21" x14ac:dyDescent="0.25">
      <c r="A10" s="13" t="s">
        <v>93</v>
      </c>
      <c r="C10" s="3"/>
      <c r="E10" s="3">
        <v>1541569809</v>
      </c>
    </row>
    <row r="11" spans="1:5" ht="21.75" thickBot="1" x14ac:dyDescent="0.3">
      <c r="A11" s="2" t="s">
        <v>67</v>
      </c>
      <c r="C11" s="8">
        <f>SUM(C10)</f>
        <v>0</v>
      </c>
      <c r="E11" s="8">
        <f>E10</f>
        <v>1541569809</v>
      </c>
    </row>
    <row r="12" spans="1:5" ht="19.5" thickTop="1" x14ac:dyDescent="0.25"/>
    <row r="13" spans="1:5" x14ac:dyDescent="0.25">
      <c r="C13" s="3"/>
    </row>
  </sheetData>
  <mergeCells count="8">
    <mergeCell ref="E9"/>
    <mergeCell ref="E8"/>
    <mergeCell ref="A4:E4"/>
    <mergeCell ref="A3:E3"/>
    <mergeCell ref="A2:E2"/>
    <mergeCell ref="A8:A9"/>
    <mergeCell ref="C9"/>
    <mergeCell ref="C8"/>
  </mergeCells>
  <pageMargins left="0.70866141732283472" right="1.4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G12"/>
  <sheetViews>
    <sheetView rightToLeft="1" view="pageBreakPreview" zoomScaleNormal="100" zoomScaleSheetLayoutView="100" workbookViewId="0">
      <selection activeCell="G11" sqref="G11"/>
    </sheetView>
  </sheetViews>
  <sheetFormatPr defaultRowHeight="18.75" x14ac:dyDescent="0.25"/>
  <cols>
    <col min="1" max="1" width="36.42578125" style="1" customWidth="1"/>
    <col min="2" max="2" width="1" style="1" customWidth="1"/>
    <col min="3" max="3" width="15.7109375" style="1" bestFit="1" customWidth="1"/>
    <col min="4" max="4" width="1" style="1" customWidth="1"/>
    <col min="5" max="5" width="24" style="1" bestFit="1" customWidth="1"/>
    <col min="6" max="6" width="1" style="1" customWidth="1"/>
    <col min="7" max="7" width="37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25">
      <c r="A2" s="44" t="s">
        <v>0</v>
      </c>
      <c r="B2" s="44"/>
      <c r="C2" s="44"/>
      <c r="D2" s="44"/>
      <c r="E2" s="44"/>
      <c r="F2" s="44"/>
      <c r="G2" s="44"/>
    </row>
    <row r="3" spans="1:7" ht="30" x14ac:dyDescent="0.25">
      <c r="A3" s="44" t="s">
        <v>58</v>
      </c>
      <c r="B3" s="44"/>
      <c r="C3" s="44"/>
      <c r="D3" s="44"/>
      <c r="E3" s="44"/>
      <c r="F3" s="44"/>
      <c r="G3" s="44"/>
    </row>
    <row r="4" spans="1:7" ht="30" x14ac:dyDescent="0.25">
      <c r="A4" s="44" t="s">
        <v>108</v>
      </c>
      <c r="B4" s="44"/>
      <c r="C4" s="44"/>
      <c r="D4" s="44"/>
      <c r="E4" s="44"/>
      <c r="F4" s="44"/>
      <c r="G4" s="44"/>
    </row>
    <row r="5" spans="1:7" ht="30" x14ac:dyDescent="0.25">
      <c r="A5" s="19"/>
      <c r="B5" s="19"/>
      <c r="C5" s="19"/>
      <c r="D5" s="19"/>
      <c r="E5" s="19"/>
      <c r="F5" s="19"/>
      <c r="G5" s="19"/>
    </row>
    <row r="6" spans="1:7" ht="30" x14ac:dyDescent="0.25">
      <c r="A6" s="34" t="s">
        <v>100</v>
      </c>
      <c r="B6" s="19"/>
      <c r="C6" s="19"/>
      <c r="D6" s="19"/>
      <c r="E6" s="19"/>
      <c r="F6" s="19"/>
      <c r="G6" s="19"/>
    </row>
    <row r="8" spans="1:7" ht="30" x14ac:dyDescent="0.25">
      <c r="A8" s="46" t="s">
        <v>62</v>
      </c>
      <c r="C8" s="46" t="s">
        <v>48</v>
      </c>
      <c r="E8" s="46" t="s">
        <v>73</v>
      </c>
      <c r="G8" s="46" t="s">
        <v>12</v>
      </c>
    </row>
    <row r="9" spans="1:7" ht="21" x14ac:dyDescent="0.25">
      <c r="A9" s="13" t="s">
        <v>81</v>
      </c>
      <c r="C9" s="3">
        <f>'سرمایه‌گذاری در اوراق بهادار'!I18</f>
        <v>2789751265.9187469</v>
      </c>
      <c r="E9" s="10">
        <f>C9/$C$11</f>
        <v>0.98542873723998359</v>
      </c>
      <c r="G9" s="10">
        <f>C9/سهام!$Y$15</f>
        <v>1.3196586947761414E-2</v>
      </c>
    </row>
    <row r="10" spans="1:7" ht="21" x14ac:dyDescent="0.25">
      <c r="A10" s="13" t="s">
        <v>82</v>
      </c>
      <c r="C10" s="3">
        <f>'درآمد سپرده بانکی'!E10</f>
        <v>41251282</v>
      </c>
      <c r="E10" s="10">
        <f>C10/$C$11</f>
        <v>1.4571262760016407E-2</v>
      </c>
      <c r="G10" s="10">
        <f>C10/سهام!$Y$15</f>
        <v>1.9513428894899932E-4</v>
      </c>
    </row>
    <row r="11" spans="1:7" ht="19.5" thickBot="1" x14ac:dyDescent="0.3">
      <c r="A11" s="14"/>
      <c r="C11" s="8">
        <f>SUM(C9:C10)</f>
        <v>2831002547.9187469</v>
      </c>
      <c r="E11" s="11">
        <f>SUM(E9:E10)</f>
        <v>1</v>
      </c>
      <c r="G11" s="11">
        <f>SUM(G9:G10)</f>
        <v>1.3391721236710414E-2</v>
      </c>
    </row>
    <row r="12" spans="1:7" ht="19.5" thickTop="1" x14ac:dyDescent="0.25"/>
  </sheetData>
  <mergeCells count="7">
    <mergeCell ref="A3:G3"/>
    <mergeCell ref="A2:G2"/>
    <mergeCell ref="A8"/>
    <mergeCell ref="C8"/>
    <mergeCell ref="E8"/>
    <mergeCell ref="G8"/>
    <mergeCell ref="A4:G4"/>
  </mergeCells>
  <pageMargins left="0.70866141732283472" right="0.98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16"/>
  <sheetViews>
    <sheetView rightToLeft="1" view="pageBreakPreview" zoomScale="80" zoomScaleNormal="80" zoomScaleSheetLayoutView="80" workbookViewId="0">
      <selection activeCell="A15" sqref="A15:XFD15"/>
    </sheetView>
  </sheetViews>
  <sheetFormatPr defaultRowHeight="18.75" x14ac:dyDescent="0.25"/>
  <cols>
    <col min="1" max="1" width="41.28515625" style="1" bestFit="1" customWidth="1"/>
    <col min="2" max="2" width="1" style="1" customWidth="1"/>
    <col min="3" max="3" width="6.85546875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6.85546875" style="1" bestFit="1" customWidth="1"/>
    <col min="10" max="10" width="1" style="1" customWidth="1"/>
    <col min="11" max="11" width="17.85546875" style="1" bestFit="1" customWidth="1"/>
    <col min="12" max="12" width="1" style="1" customWidth="1"/>
    <col min="13" max="13" width="6.85546875" style="1" bestFit="1" customWidth="1"/>
    <col min="14" max="14" width="1" style="1" customWidth="1"/>
    <col min="15" max="15" width="14.42578125" style="1" bestFit="1" customWidth="1"/>
    <col min="16" max="16" width="1" style="1" customWidth="1"/>
    <col min="17" max="17" width="6.85546875" style="1" bestFit="1" customWidth="1"/>
    <col min="18" max="18" width="1" style="1" customWidth="1"/>
    <col min="19" max="19" width="13.42578125" style="1" bestFit="1" customWidth="1"/>
    <col min="20" max="20" width="1" style="1" customWidth="1"/>
    <col min="21" max="21" width="17.85546875" style="1" bestFit="1" customWidth="1"/>
    <col min="22" max="22" width="1" style="1" customWidth="1"/>
    <col min="23" max="23" width="24.5703125" style="1" bestFit="1" customWidth="1"/>
    <col min="24" max="24" width="1" style="1" customWidth="1"/>
    <col min="25" max="25" width="37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30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30" x14ac:dyDescent="0.25">
      <c r="A4" s="44" t="s">
        <v>108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30" x14ac:dyDescent="0.25">
      <c r="A5" s="34" t="s">
        <v>95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5" ht="26.25" x14ac:dyDescent="0.25">
      <c r="A6" s="33"/>
    </row>
    <row r="7" spans="1:25" ht="30" x14ac:dyDescent="0.25">
      <c r="A7" s="45" t="s">
        <v>2</v>
      </c>
      <c r="C7" s="46" t="s">
        <v>101</v>
      </c>
      <c r="D7" s="46" t="s">
        <v>3</v>
      </c>
      <c r="E7" s="46" t="s">
        <v>3</v>
      </c>
      <c r="F7" s="46" t="s">
        <v>3</v>
      </c>
      <c r="G7" s="46" t="s">
        <v>3</v>
      </c>
      <c r="I7" s="46" t="s">
        <v>4</v>
      </c>
      <c r="J7" s="46" t="s">
        <v>4</v>
      </c>
      <c r="K7" s="46" t="s">
        <v>4</v>
      </c>
      <c r="L7" s="46" t="s">
        <v>4</v>
      </c>
      <c r="M7" s="46" t="s">
        <v>4</v>
      </c>
      <c r="N7" s="46" t="s">
        <v>4</v>
      </c>
      <c r="O7" s="46" t="s">
        <v>4</v>
      </c>
      <c r="Q7" s="46" t="s">
        <v>107</v>
      </c>
      <c r="R7" s="46" t="s">
        <v>5</v>
      </c>
      <c r="S7" s="46" t="s">
        <v>5</v>
      </c>
      <c r="T7" s="46" t="s">
        <v>5</v>
      </c>
      <c r="U7" s="46" t="s">
        <v>5</v>
      </c>
      <c r="V7" s="46" t="s">
        <v>5</v>
      </c>
      <c r="W7" s="46" t="s">
        <v>5</v>
      </c>
      <c r="X7" s="46" t="s">
        <v>5</v>
      </c>
      <c r="Y7" s="46" t="s">
        <v>5</v>
      </c>
    </row>
    <row r="8" spans="1:25" ht="30" x14ac:dyDescent="0.25">
      <c r="A8" s="45" t="s">
        <v>2</v>
      </c>
      <c r="C8" s="45" t="s">
        <v>6</v>
      </c>
      <c r="E8" s="45" t="s">
        <v>7</v>
      </c>
      <c r="G8" s="45" t="s">
        <v>8</v>
      </c>
      <c r="I8" s="46" t="s">
        <v>9</v>
      </c>
      <c r="J8" s="46" t="s">
        <v>9</v>
      </c>
      <c r="K8" s="46" t="s">
        <v>9</v>
      </c>
      <c r="M8" s="46" t="s">
        <v>10</v>
      </c>
      <c r="N8" s="46" t="s">
        <v>10</v>
      </c>
      <c r="O8" s="46" t="s">
        <v>10</v>
      </c>
      <c r="Q8" s="45" t="s">
        <v>6</v>
      </c>
      <c r="S8" s="45" t="s">
        <v>11</v>
      </c>
      <c r="U8" s="45" t="s">
        <v>7</v>
      </c>
      <c r="W8" s="45" t="s">
        <v>8</v>
      </c>
      <c r="Y8" s="45" t="s">
        <v>12</v>
      </c>
    </row>
    <row r="9" spans="1:25" ht="30" x14ac:dyDescent="0.25">
      <c r="A9" s="46" t="s">
        <v>2</v>
      </c>
      <c r="C9" s="46" t="s">
        <v>6</v>
      </c>
      <c r="E9" s="46" t="s">
        <v>7</v>
      </c>
      <c r="G9" s="46" t="s">
        <v>8</v>
      </c>
      <c r="I9" s="46" t="s">
        <v>6</v>
      </c>
      <c r="K9" s="46" t="s">
        <v>7</v>
      </c>
      <c r="M9" s="46" t="s">
        <v>6</v>
      </c>
      <c r="O9" s="46" t="s">
        <v>13</v>
      </c>
      <c r="Q9" s="46" t="s">
        <v>6</v>
      </c>
      <c r="S9" s="46" t="s">
        <v>11</v>
      </c>
      <c r="U9" s="46" t="s">
        <v>7</v>
      </c>
      <c r="W9" s="46" t="s">
        <v>8</v>
      </c>
      <c r="Y9" s="46" t="s">
        <v>12</v>
      </c>
    </row>
    <row r="10" spans="1:25" x14ac:dyDescent="0.25">
      <c r="A10" s="4" t="s">
        <v>83</v>
      </c>
      <c r="B10" s="4"/>
      <c r="C10" s="5">
        <v>0</v>
      </c>
      <c r="D10" s="4"/>
      <c r="E10" s="3">
        <v>80000000000</v>
      </c>
      <c r="F10" s="6"/>
      <c r="G10" s="3">
        <v>80000000000</v>
      </c>
      <c r="H10" s="3"/>
      <c r="I10" s="3" t="s">
        <v>84</v>
      </c>
      <c r="J10" s="3"/>
      <c r="K10" s="3">
        <v>0</v>
      </c>
      <c r="L10" s="3"/>
      <c r="M10" s="3" t="s">
        <v>84</v>
      </c>
      <c r="N10" s="3"/>
      <c r="O10" s="3">
        <v>0</v>
      </c>
      <c r="P10" s="3"/>
      <c r="Q10" s="3" t="s">
        <v>84</v>
      </c>
      <c r="R10" s="3"/>
      <c r="S10" s="3" t="s">
        <v>84</v>
      </c>
      <c r="T10" s="3"/>
      <c r="U10" s="3">
        <v>80000000000</v>
      </c>
      <c r="V10" s="3"/>
      <c r="W10" s="3">
        <v>80000000000</v>
      </c>
      <c r="X10" s="3"/>
      <c r="Y10" s="7">
        <f>W10/Y15</f>
        <v>0.37843049619451691</v>
      </c>
    </row>
    <row r="11" spans="1:25" ht="19.5" thickBot="1" x14ac:dyDescent="0.3">
      <c r="E11" s="8">
        <f>SUM(E10)</f>
        <v>80000000000</v>
      </c>
      <c r="G11" s="8">
        <f>SUM(G10)</f>
        <v>80000000000</v>
      </c>
      <c r="K11" s="8">
        <f>SUM(K10)</f>
        <v>0</v>
      </c>
      <c r="O11" s="8">
        <f>SUM(O10)</f>
        <v>0</v>
      </c>
      <c r="S11" s="8">
        <f>SUM(O11:R11)</f>
        <v>0</v>
      </c>
      <c r="U11" s="8">
        <f>SUM(U10)</f>
        <v>80000000000</v>
      </c>
      <c r="W11" s="8">
        <f>SUM(W10)</f>
        <v>80000000000</v>
      </c>
      <c r="Y11" s="9">
        <f>Y10</f>
        <v>0.37843049619451691</v>
      </c>
    </row>
    <row r="12" spans="1:25" ht="19.5" thickTop="1" x14ac:dyDescent="0.25"/>
    <row r="15" spans="1:25" hidden="1" x14ac:dyDescent="0.25">
      <c r="Y15" s="3">
        <v>211399453280</v>
      </c>
    </row>
    <row r="16" spans="1:25" x14ac:dyDescent="0.25">
      <c r="Y16" s="3"/>
    </row>
  </sheetData>
  <mergeCells count="21">
    <mergeCell ref="A7:A9"/>
    <mergeCell ref="C8:C9"/>
    <mergeCell ref="E8:E9"/>
    <mergeCell ref="G8:G9"/>
    <mergeCell ref="C7:G7"/>
    <mergeCell ref="A2:Y2"/>
    <mergeCell ref="Y8:Y9"/>
    <mergeCell ref="Q7:Y7"/>
    <mergeCell ref="A4:Y4"/>
    <mergeCell ref="A3:Y3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</mergeCells>
  <pageMargins left="0.2" right="0.2" top="0.74803149606299213" bottom="0.74803149606299213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K70"/>
  <sheetViews>
    <sheetView rightToLeft="1" tabSelected="1" view="pageBreakPreview" topLeftCell="R1" zoomScaleNormal="70" zoomScaleSheetLayoutView="100" workbookViewId="0">
      <selection activeCell="AA13" sqref="AA13"/>
    </sheetView>
  </sheetViews>
  <sheetFormatPr defaultRowHeight="18.75" x14ac:dyDescent="0.25"/>
  <cols>
    <col min="1" max="1" width="38.710937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8.2851562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24.570312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7.85546875" style="1" bestFit="1" customWidth="1"/>
    <col min="24" max="24" width="0.7109375" style="1" customWidth="1"/>
    <col min="25" max="25" width="14.85546875" style="1" customWidth="1"/>
    <col min="26" max="26" width="0.7109375" style="1" customWidth="1"/>
    <col min="27" max="27" width="15.85546875" style="1" customWidth="1"/>
    <col min="28" max="28" width="0.5703125" style="1" customWidth="1"/>
    <col min="29" max="29" width="12.42578125" style="1" bestFit="1" customWidth="1"/>
    <col min="30" max="30" width="1" style="1" customWidth="1"/>
    <col min="31" max="31" width="23.7109375" style="1" bestFit="1" customWidth="1"/>
    <col min="32" max="32" width="1" style="1" customWidth="1"/>
    <col min="33" max="33" width="24.140625" style="1" bestFit="1" customWidth="1"/>
    <col min="34" max="34" width="1" style="1" customWidth="1"/>
    <col min="35" max="35" width="24.5703125" style="1" bestFit="1" customWidth="1"/>
    <col min="36" max="36" width="1" style="1" customWidth="1"/>
    <col min="37" max="37" width="37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</row>
    <row r="3" spans="1:37" ht="30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</row>
    <row r="4" spans="1:37" ht="30" x14ac:dyDescent="0.25">
      <c r="A4" s="44" t="s">
        <v>108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</row>
    <row r="5" spans="1:37" ht="30" x14ac:dyDescent="0.25">
      <c r="A5" s="34" t="s">
        <v>97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</row>
    <row r="7" spans="1:37" ht="30" x14ac:dyDescent="0.25">
      <c r="A7" s="46"/>
      <c r="B7" s="46" t="s">
        <v>15</v>
      </c>
      <c r="C7" s="46" t="s">
        <v>15</v>
      </c>
      <c r="D7" s="46" t="s">
        <v>15</v>
      </c>
      <c r="E7" s="46" t="s">
        <v>15</v>
      </c>
      <c r="F7" s="46" t="s">
        <v>15</v>
      </c>
      <c r="G7" s="46" t="s">
        <v>15</v>
      </c>
      <c r="H7" s="46" t="s">
        <v>15</v>
      </c>
      <c r="I7" s="46" t="s">
        <v>15</v>
      </c>
      <c r="J7" s="46" t="s">
        <v>15</v>
      </c>
      <c r="K7" s="46" t="s">
        <v>15</v>
      </c>
      <c r="L7" s="46" t="s">
        <v>15</v>
      </c>
      <c r="M7" s="46" t="s">
        <v>15</v>
      </c>
      <c r="O7" s="46" t="s">
        <v>101</v>
      </c>
      <c r="P7" s="46" t="s">
        <v>3</v>
      </c>
      <c r="Q7" s="46" t="s">
        <v>3</v>
      </c>
      <c r="R7" s="46" t="s">
        <v>3</v>
      </c>
      <c r="S7" s="46" t="s">
        <v>3</v>
      </c>
      <c r="U7" s="46" t="s">
        <v>4</v>
      </c>
      <c r="V7" s="46" t="s">
        <v>4</v>
      </c>
      <c r="W7" s="46" t="s">
        <v>4</v>
      </c>
      <c r="X7" s="46" t="s">
        <v>4</v>
      </c>
      <c r="Y7" s="46" t="s">
        <v>4</v>
      </c>
      <c r="Z7" s="46" t="s">
        <v>4</v>
      </c>
      <c r="AA7" s="46" t="s">
        <v>4</v>
      </c>
      <c r="AC7" s="46" t="s">
        <v>107</v>
      </c>
      <c r="AD7" s="46" t="s">
        <v>5</v>
      </c>
      <c r="AE7" s="46" t="s">
        <v>5</v>
      </c>
      <c r="AF7" s="46" t="s">
        <v>5</v>
      </c>
      <c r="AG7" s="46" t="s">
        <v>5</v>
      </c>
      <c r="AH7" s="46" t="s">
        <v>5</v>
      </c>
      <c r="AI7" s="46" t="s">
        <v>5</v>
      </c>
      <c r="AJ7" s="46" t="s">
        <v>5</v>
      </c>
      <c r="AK7" s="46" t="s">
        <v>5</v>
      </c>
    </row>
    <row r="8" spans="1:37" ht="30" x14ac:dyDescent="0.25">
      <c r="A8" s="45" t="s">
        <v>16</v>
      </c>
      <c r="C8" s="45" t="s">
        <v>17</v>
      </c>
      <c r="E8" s="45" t="s">
        <v>18</v>
      </c>
      <c r="G8" s="45" t="s">
        <v>19</v>
      </c>
      <c r="I8" s="45" t="s">
        <v>20</v>
      </c>
      <c r="K8" s="45" t="s">
        <v>21</v>
      </c>
      <c r="M8" s="45" t="s">
        <v>14</v>
      </c>
      <c r="O8" s="45" t="s">
        <v>6</v>
      </c>
      <c r="Q8" s="45" t="s">
        <v>7</v>
      </c>
      <c r="S8" s="45" t="s">
        <v>8</v>
      </c>
      <c r="U8" s="46" t="s">
        <v>9</v>
      </c>
      <c r="V8" s="46" t="s">
        <v>9</v>
      </c>
      <c r="W8" s="46" t="s">
        <v>9</v>
      </c>
      <c r="Y8" s="47" t="s">
        <v>10</v>
      </c>
      <c r="Z8" s="47" t="s">
        <v>10</v>
      </c>
      <c r="AA8" s="47" t="s">
        <v>10</v>
      </c>
      <c r="AC8" s="45" t="s">
        <v>6</v>
      </c>
      <c r="AE8" s="45" t="s">
        <v>22</v>
      </c>
      <c r="AG8" s="45" t="s">
        <v>7</v>
      </c>
      <c r="AI8" s="45" t="s">
        <v>8</v>
      </c>
      <c r="AK8" s="45" t="s">
        <v>12</v>
      </c>
    </row>
    <row r="9" spans="1:37" ht="30" x14ac:dyDescent="0.25">
      <c r="A9" s="46" t="s">
        <v>16</v>
      </c>
      <c r="C9" s="46" t="s">
        <v>17</v>
      </c>
      <c r="E9" s="46" t="s">
        <v>18</v>
      </c>
      <c r="G9" s="46" t="s">
        <v>19</v>
      </c>
      <c r="I9" s="46" t="s">
        <v>20</v>
      </c>
      <c r="K9" s="46" t="s">
        <v>21</v>
      </c>
      <c r="M9" s="46" t="s">
        <v>14</v>
      </c>
      <c r="O9" s="46" t="s">
        <v>6</v>
      </c>
      <c r="Q9" s="46" t="s">
        <v>7</v>
      </c>
      <c r="S9" s="46" t="s">
        <v>8</v>
      </c>
      <c r="U9" s="46" t="s">
        <v>6</v>
      </c>
      <c r="W9" s="46" t="s">
        <v>7</v>
      </c>
      <c r="Y9" s="46" t="s">
        <v>6</v>
      </c>
      <c r="AA9" s="46" t="s">
        <v>13</v>
      </c>
      <c r="AC9" s="46" t="s">
        <v>6</v>
      </c>
      <c r="AE9" s="46" t="s">
        <v>22</v>
      </c>
      <c r="AG9" s="46" t="s">
        <v>7</v>
      </c>
      <c r="AI9" s="46" t="s">
        <v>8</v>
      </c>
      <c r="AK9" s="46" t="s">
        <v>12</v>
      </c>
    </row>
    <row r="10" spans="1:37" ht="21" x14ac:dyDescent="0.25">
      <c r="A10" s="2" t="s">
        <v>86</v>
      </c>
      <c r="C10" s="1" t="s">
        <v>23</v>
      </c>
      <c r="E10" s="1" t="s">
        <v>23</v>
      </c>
      <c r="G10" s="1" t="s">
        <v>24</v>
      </c>
      <c r="I10" s="1" t="s">
        <v>25</v>
      </c>
      <c r="K10" s="21">
        <v>0</v>
      </c>
      <c r="L10" s="25"/>
      <c r="M10" s="21">
        <v>0</v>
      </c>
      <c r="N10" s="25"/>
      <c r="O10" s="21">
        <v>21370</v>
      </c>
      <c r="P10" s="25"/>
      <c r="Q10" s="21">
        <v>14037523867.560812</v>
      </c>
      <c r="R10" s="25"/>
      <c r="S10" s="21">
        <v>14813776616.244375</v>
      </c>
      <c r="T10" s="25"/>
      <c r="U10" s="21">
        <v>0</v>
      </c>
      <c r="V10" s="25"/>
      <c r="W10" s="21">
        <v>0</v>
      </c>
      <c r="X10" s="25"/>
      <c r="Y10" s="21">
        <v>0</v>
      </c>
      <c r="Z10" s="25"/>
      <c r="AA10" s="21">
        <v>0</v>
      </c>
      <c r="AB10" s="25"/>
      <c r="AC10" s="21">
        <v>21370</v>
      </c>
      <c r="AD10" s="25"/>
      <c r="AE10" s="21">
        <v>704000</v>
      </c>
      <c r="AF10" s="25"/>
      <c r="AG10" s="21">
        <f>S10</f>
        <v>14813776616.244375</v>
      </c>
      <c r="AH10" s="25"/>
      <c r="AI10" s="1">
        <v>15041753188</v>
      </c>
      <c r="AJ10" s="25"/>
      <c r="AK10" s="20">
        <f>AI10/سهام!$Y$15</f>
        <v>7.1153226532128716E-2</v>
      </c>
    </row>
    <row r="11" spans="1:37" ht="21" x14ac:dyDescent="0.25">
      <c r="A11" s="2" t="s">
        <v>102</v>
      </c>
      <c r="C11" s="1" t="s">
        <v>23</v>
      </c>
      <c r="E11" s="1" t="s">
        <v>23</v>
      </c>
      <c r="G11" s="1" t="s">
        <v>26</v>
      </c>
      <c r="I11" s="1" t="s">
        <v>27</v>
      </c>
      <c r="K11" s="21">
        <v>0</v>
      </c>
      <c r="L11" s="25"/>
      <c r="M11" s="21">
        <v>0</v>
      </c>
      <c r="N11" s="25"/>
      <c r="O11" s="21">
        <v>14440</v>
      </c>
      <c r="P11" s="25"/>
      <c r="Q11" s="21">
        <v>9442495877.3652496</v>
      </c>
      <c r="R11" s="25"/>
      <c r="S11" s="21">
        <v>10177488595.785</v>
      </c>
      <c r="T11" s="25"/>
      <c r="U11" s="21">
        <v>0</v>
      </c>
      <c r="V11" s="25"/>
      <c r="W11" s="21">
        <v>0</v>
      </c>
      <c r="X11" s="25"/>
      <c r="Y11" s="21">
        <v>0</v>
      </c>
      <c r="Z11" s="25"/>
      <c r="AA11" s="21">
        <v>0</v>
      </c>
      <c r="AB11" s="25"/>
      <c r="AC11" s="21">
        <v>14440</v>
      </c>
      <c r="AD11" s="25"/>
      <c r="AE11" s="21">
        <v>719000</v>
      </c>
      <c r="AF11" s="25"/>
      <c r="AG11" s="21">
        <f t="shared" ref="AG11:AG18" si="0">S11</f>
        <v>10177488595.785</v>
      </c>
      <c r="AH11" s="25"/>
      <c r="AI11" s="1">
        <v>10380478197.25</v>
      </c>
      <c r="AJ11" s="25"/>
      <c r="AK11" s="20">
        <f>AI11/سهام!$Y$15</f>
        <v>4.9103618936521029E-2</v>
      </c>
    </row>
    <row r="12" spans="1:37" ht="21" x14ac:dyDescent="0.25">
      <c r="A12" s="2" t="s">
        <v>105</v>
      </c>
      <c r="C12" s="1" t="s">
        <v>23</v>
      </c>
      <c r="E12" s="1" t="s">
        <v>23</v>
      </c>
      <c r="G12" s="1" t="s">
        <v>28</v>
      </c>
      <c r="I12" s="1" t="s">
        <v>29</v>
      </c>
      <c r="K12" s="21">
        <v>0</v>
      </c>
      <c r="L12" s="25"/>
      <c r="M12" s="21">
        <v>0</v>
      </c>
      <c r="N12" s="25"/>
      <c r="O12" s="21">
        <v>111240</v>
      </c>
      <c r="P12" s="25"/>
      <c r="Q12" s="21">
        <v>84454482357.263504</v>
      </c>
      <c r="R12" s="25"/>
      <c r="S12" s="21">
        <v>85133224805.737503</v>
      </c>
      <c r="T12" s="25"/>
      <c r="U12" s="21">
        <v>0</v>
      </c>
      <c r="V12" s="25"/>
      <c r="W12" s="21">
        <v>0</v>
      </c>
      <c r="X12" s="25"/>
      <c r="Y12" s="21">
        <v>0</v>
      </c>
      <c r="Z12" s="25"/>
      <c r="AA12" s="21">
        <v>0</v>
      </c>
      <c r="AB12" s="25"/>
      <c r="AC12" s="21">
        <v>111240</v>
      </c>
      <c r="AD12" s="25"/>
      <c r="AE12" s="21">
        <v>784000</v>
      </c>
      <c r="AF12" s="25"/>
      <c r="AG12" s="21">
        <f t="shared" si="0"/>
        <v>85133224805.737503</v>
      </c>
      <c r="AH12" s="25"/>
      <c r="AI12" s="1">
        <v>87196352796</v>
      </c>
      <c r="AJ12" s="25"/>
      <c r="AK12" s="20">
        <f>AI12/سهام!$Y$15</f>
        <v>0.41247198818678044</v>
      </c>
    </row>
    <row r="13" spans="1:37" ht="21" x14ac:dyDescent="0.25">
      <c r="A13" s="2" t="s">
        <v>87</v>
      </c>
      <c r="C13" s="1" t="s">
        <v>23</v>
      </c>
      <c r="E13" s="1" t="s">
        <v>23</v>
      </c>
      <c r="G13" s="1" t="s">
        <v>30</v>
      </c>
      <c r="I13" s="1" t="s">
        <v>31</v>
      </c>
      <c r="K13" s="21">
        <v>0</v>
      </c>
      <c r="L13" s="25"/>
      <c r="M13" s="21">
        <v>0</v>
      </c>
      <c r="N13" s="25"/>
      <c r="O13" s="21">
        <v>8450</v>
      </c>
      <c r="P13" s="25"/>
      <c r="Q13" s="21">
        <v>5727994012.8774996</v>
      </c>
      <c r="R13" s="25"/>
      <c r="S13" s="21">
        <v>6170000984.5906248</v>
      </c>
      <c r="T13" s="25"/>
      <c r="U13" s="21">
        <v>0</v>
      </c>
      <c r="V13" s="25"/>
      <c r="W13" s="21">
        <v>0</v>
      </c>
      <c r="X13" s="25"/>
      <c r="Y13" s="21">
        <v>0</v>
      </c>
      <c r="Z13" s="25"/>
      <c r="AA13" s="21">
        <v>0</v>
      </c>
      <c r="AB13" s="25"/>
      <c r="AC13" s="21">
        <v>8450</v>
      </c>
      <c r="AD13" s="25"/>
      <c r="AE13" s="21">
        <v>742100</v>
      </c>
      <c r="AF13" s="25"/>
      <c r="AG13" s="21">
        <f t="shared" si="0"/>
        <v>6170000984.5906248</v>
      </c>
      <c r="AH13" s="25"/>
      <c r="AI13" s="1">
        <v>6269608427.46875</v>
      </c>
      <c r="AJ13" s="25"/>
      <c r="AK13" s="20">
        <f>AI13/سهام!$Y$15</f>
        <v>2.9657637851904051E-2</v>
      </c>
    </row>
    <row r="14" spans="1:37" ht="21" x14ac:dyDescent="0.25">
      <c r="A14" s="2" t="s">
        <v>88</v>
      </c>
      <c r="C14" s="1" t="s">
        <v>23</v>
      </c>
      <c r="E14" s="1" t="s">
        <v>23</v>
      </c>
      <c r="G14" s="1" t="s">
        <v>32</v>
      </c>
      <c r="I14" s="1" t="s">
        <v>33</v>
      </c>
      <c r="K14" s="21">
        <v>0</v>
      </c>
      <c r="L14" s="25"/>
      <c r="M14" s="21">
        <v>0</v>
      </c>
      <c r="N14" s="25"/>
      <c r="O14" s="21">
        <v>5260</v>
      </c>
      <c r="P14" s="25"/>
      <c r="Q14" s="21">
        <v>3857158343.3136249</v>
      </c>
      <c r="R14" s="25"/>
      <c r="S14" s="21">
        <v>4091538274.25</v>
      </c>
      <c r="T14" s="25"/>
      <c r="U14" s="21">
        <v>0</v>
      </c>
      <c r="V14" s="25"/>
      <c r="W14" s="21">
        <v>0</v>
      </c>
      <c r="X14" s="25"/>
      <c r="Y14" s="21">
        <v>0</v>
      </c>
      <c r="Z14" s="25"/>
      <c r="AA14" s="21">
        <v>0</v>
      </c>
      <c r="AB14" s="25"/>
      <c r="AC14" s="21">
        <v>5260</v>
      </c>
      <c r="AD14" s="25"/>
      <c r="AE14" s="21">
        <v>792000</v>
      </c>
      <c r="AF14" s="25"/>
      <c r="AG14" s="21">
        <f t="shared" si="0"/>
        <v>4091538274.25</v>
      </c>
      <c r="AH14" s="25"/>
      <c r="AI14" s="1">
        <v>4165164927</v>
      </c>
      <c r="AJ14" s="25"/>
      <c r="AK14" s="20">
        <f>AI14/سهام!$Y$15</f>
        <v>1.9702817875707612E-2</v>
      </c>
    </row>
    <row r="15" spans="1:37" ht="21" x14ac:dyDescent="0.25">
      <c r="A15" s="2" t="s">
        <v>89</v>
      </c>
      <c r="C15" s="1" t="s">
        <v>23</v>
      </c>
      <c r="E15" s="1" t="s">
        <v>23</v>
      </c>
      <c r="G15" s="1" t="s">
        <v>34</v>
      </c>
      <c r="I15" s="1" t="s">
        <v>35</v>
      </c>
      <c r="K15" s="21">
        <v>0</v>
      </c>
      <c r="L15" s="25"/>
      <c r="M15" s="21">
        <v>0</v>
      </c>
      <c r="N15" s="25"/>
      <c r="O15" s="21">
        <v>2940</v>
      </c>
      <c r="P15" s="25"/>
      <c r="Q15" s="21">
        <v>2559582151.6335001</v>
      </c>
      <c r="R15" s="25"/>
      <c r="S15" s="21">
        <v>2677736972.1900001</v>
      </c>
      <c r="T15" s="25"/>
      <c r="U15" s="21">
        <v>0</v>
      </c>
      <c r="V15" s="25"/>
      <c r="W15" s="21">
        <v>0</v>
      </c>
      <c r="X15" s="25"/>
      <c r="Y15" s="21">
        <v>0</v>
      </c>
      <c r="Z15" s="25"/>
      <c r="AA15" s="21">
        <v>0</v>
      </c>
      <c r="AB15" s="25"/>
      <c r="AC15" s="21">
        <v>2940</v>
      </c>
      <c r="AD15" s="25"/>
      <c r="AE15" s="21">
        <v>928050</v>
      </c>
      <c r="AF15" s="25"/>
      <c r="AG15" s="21">
        <f t="shared" si="0"/>
        <v>2677736972.1900001</v>
      </c>
      <c r="AH15" s="25"/>
      <c r="AI15" s="1">
        <v>2727972465.3562498</v>
      </c>
      <c r="AJ15" s="25"/>
      <c r="AK15" s="20">
        <f>AI15/سهام!$Y$15</f>
        <v>1.2904349670871815E-2</v>
      </c>
    </row>
    <row r="16" spans="1:37" ht="21" x14ac:dyDescent="0.25">
      <c r="A16" s="2" t="s">
        <v>90</v>
      </c>
      <c r="C16" s="1" t="s">
        <v>23</v>
      </c>
      <c r="E16" s="1" t="s">
        <v>23</v>
      </c>
      <c r="G16" s="1" t="s">
        <v>36</v>
      </c>
      <c r="I16" s="1" t="s">
        <v>37</v>
      </c>
      <c r="K16" s="21">
        <v>0</v>
      </c>
      <c r="L16" s="25"/>
      <c r="M16" s="21">
        <v>0</v>
      </c>
      <c r="N16" s="25"/>
      <c r="O16" s="21">
        <v>2700</v>
      </c>
      <c r="P16" s="25"/>
      <c r="Q16" s="21">
        <v>1807897359.2006249</v>
      </c>
      <c r="R16" s="25"/>
      <c r="S16" s="21">
        <v>1903883858.4937501</v>
      </c>
      <c r="T16" s="25"/>
      <c r="U16" s="21">
        <v>0</v>
      </c>
      <c r="V16" s="25"/>
      <c r="W16" s="21">
        <v>0</v>
      </c>
      <c r="X16" s="25"/>
      <c r="Y16" s="21">
        <v>0</v>
      </c>
      <c r="Z16" s="25"/>
      <c r="AA16" s="21">
        <v>0</v>
      </c>
      <c r="AB16" s="25"/>
      <c r="AC16" s="21">
        <v>2700</v>
      </c>
      <c r="AD16" s="25"/>
      <c r="AE16" s="21">
        <v>715000</v>
      </c>
      <c r="AF16" s="25"/>
      <c r="AG16" s="21">
        <f t="shared" si="0"/>
        <v>1903883858.4937501</v>
      </c>
      <c r="AH16" s="25"/>
      <c r="AI16" s="1">
        <v>1930150096.875</v>
      </c>
      <c r="AJ16" s="25"/>
      <c r="AK16" s="20">
        <f>AI16/سهام!$Y$15</f>
        <v>9.1303457361287654E-3</v>
      </c>
    </row>
    <row r="17" spans="1:37" ht="21" x14ac:dyDescent="0.25">
      <c r="A17" s="2" t="s">
        <v>91</v>
      </c>
      <c r="C17" s="1" t="s">
        <v>23</v>
      </c>
      <c r="E17" s="1" t="s">
        <v>23</v>
      </c>
      <c r="G17" s="1" t="s">
        <v>38</v>
      </c>
      <c r="I17" s="1" t="s">
        <v>39</v>
      </c>
      <c r="K17" s="21">
        <v>0</v>
      </c>
      <c r="L17" s="25"/>
      <c r="M17" s="21">
        <v>0</v>
      </c>
      <c r="N17" s="25"/>
      <c r="O17" s="21">
        <v>1660</v>
      </c>
      <c r="P17" s="25"/>
      <c r="Q17" s="21">
        <v>1476777045.6372499</v>
      </c>
      <c r="R17" s="25"/>
      <c r="S17" s="21">
        <v>1546424659.71875</v>
      </c>
      <c r="T17" s="25"/>
      <c r="U17" s="21">
        <v>0</v>
      </c>
      <c r="V17" s="25"/>
      <c r="W17" s="21">
        <v>0</v>
      </c>
      <c r="X17" s="25"/>
      <c r="Y17" s="21">
        <v>0</v>
      </c>
      <c r="Z17" s="25"/>
      <c r="AA17" s="21">
        <v>0</v>
      </c>
      <c r="AB17" s="25"/>
      <c r="AC17" s="21">
        <v>1660</v>
      </c>
      <c r="AD17" s="25"/>
      <c r="AE17" s="21">
        <v>946060</v>
      </c>
      <c r="AF17" s="25"/>
      <c r="AG17" s="21">
        <f t="shared" si="0"/>
        <v>1546424659.71875</v>
      </c>
      <c r="AH17" s="25"/>
      <c r="AI17" s="1">
        <v>1570174954.1975</v>
      </c>
      <c r="AJ17" s="25"/>
      <c r="AK17" s="20">
        <f>AI17/سهام!$Y$15</f>
        <v>7.4275260878645354E-3</v>
      </c>
    </row>
    <row r="18" spans="1:37" ht="21" x14ac:dyDescent="0.25">
      <c r="A18" s="2" t="s">
        <v>92</v>
      </c>
      <c r="C18" s="1" t="s">
        <v>23</v>
      </c>
      <c r="E18" s="1" t="s">
        <v>23</v>
      </c>
      <c r="G18" s="1" t="s">
        <v>40</v>
      </c>
      <c r="I18" s="1" t="s">
        <v>41</v>
      </c>
      <c r="K18" s="21">
        <v>0</v>
      </c>
      <c r="L18" s="25"/>
      <c r="M18" s="21">
        <v>0</v>
      </c>
      <c r="N18" s="25"/>
      <c r="O18" s="21">
        <v>1250</v>
      </c>
      <c r="P18" s="25"/>
      <c r="Q18" s="21">
        <v>1126472039.9296875</v>
      </c>
      <c r="R18" s="25"/>
      <c r="S18" s="21">
        <v>1175111972.34375</v>
      </c>
      <c r="T18" s="25"/>
      <c r="U18" s="21">
        <v>0</v>
      </c>
      <c r="V18" s="25"/>
      <c r="W18" s="21">
        <v>0</v>
      </c>
      <c r="X18" s="25"/>
      <c r="Y18" s="21">
        <v>0</v>
      </c>
      <c r="Z18" s="25"/>
      <c r="AA18" s="21">
        <v>0</v>
      </c>
      <c r="AB18" s="25"/>
      <c r="AC18" s="21">
        <v>1250</v>
      </c>
      <c r="AD18" s="25"/>
      <c r="AE18" s="21">
        <v>958000</v>
      </c>
      <c r="AF18" s="25"/>
      <c r="AG18" s="21">
        <f t="shared" si="0"/>
        <v>1175111972.34375</v>
      </c>
      <c r="AH18" s="25"/>
      <c r="AI18" s="1">
        <v>1197282953.125</v>
      </c>
      <c r="AJ18" s="25"/>
      <c r="AK18" s="20">
        <f>AI18/سهام!$Y$15</f>
        <v>5.6636047754541289E-3</v>
      </c>
    </row>
    <row r="19" spans="1:37" ht="19.5" thickBot="1" x14ac:dyDescent="0.3">
      <c r="K19" s="25"/>
      <c r="L19" s="25"/>
      <c r="M19" s="25"/>
      <c r="N19" s="25"/>
      <c r="O19" s="25"/>
      <c r="P19" s="25"/>
      <c r="Q19" s="26">
        <f>SUM(Q10:Q18)</f>
        <v>124490383054.78177</v>
      </c>
      <c r="R19" s="25"/>
      <c r="S19" s="26">
        <f>SUM(S10:S18)</f>
        <v>127689186739.35374</v>
      </c>
      <c r="T19" s="25"/>
      <c r="U19" s="25"/>
      <c r="V19" s="25"/>
      <c r="W19" s="26">
        <f>SUM(W10:W18)</f>
        <v>0</v>
      </c>
      <c r="X19" s="25"/>
      <c r="Y19" s="27"/>
      <c r="Z19" s="25"/>
      <c r="AA19" s="26">
        <f>SUM(AA10:AA18)</f>
        <v>0</v>
      </c>
      <c r="AB19" s="25"/>
      <c r="AC19" s="25"/>
      <c r="AD19" s="25"/>
      <c r="AE19" s="28"/>
      <c r="AF19" s="28">
        <f>SUM(AF10:AF18)</f>
        <v>0</v>
      </c>
      <c r="AG19" s="26">
        <f>SUM(AG10:AG18)</f>
        <v>127689186739.35374</v>
      </c>
      <c r="AH19" s="25"/>
      <c r="AI19" s="26">
        <f>SUM(AI10:AI18)</f>
        <v>130478938005.27249</v>
      </c>
      <c r="AJ19" s="25"/>
      <c r="AK19" s="29">
        <f>SUM(AK10:AK18)</f>
        <v>0.61721511565336118</v>
      </c>
    </row>
    <row r="20" spans="1:37" ht="39.75" customHeight="1" thickTop="1" x14ac:dyDescent="0.25"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</row>
    <row r="21" spans="1:37" hidden="1" x14ac:dyDescent="0.25"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>
        <v>1.8125000000002501E-4</v>
      </c>
      <c r="AH21" s="25"/>
      <c r="AI21" s="25"/>
      <c r="AJ21" s="25"/>
      <c r="AK21" s="21"/>
    </row>
    <row r="22" spans="1:37" hidden="1" x14ac:dyDescent="0.25"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>
        <v>1.8125000000002501E-4</v>
      </c>
      <c r="AB22" s="25"/>
      <c r="AC22" s="25"/>
      <c r="AD22" s="25"/>
      <c r="AE22" s="30" t="e">
        <f>#REF!*#REF!</f>
        <v>#REF!</v>
      </c>
      <c r="AF22" s="25"/>
      <c r="AG22" s="30" t="e">
        <f t="shared" ref="AG22:AG31" si="1">AE22*AA22</f>
        <v>#REF!</v>
      </c>
      <c r="AH22" s="25"/>
      <c r="AI22" s="31" t="e">
        <f>AE22-AG22</f>
        <v>#REF!</v>
      </c>
      <c r="AJ22" s="25"/>
      <c r="AK22" s="25"/>
    </row>
    <row r="23" spans="1:37" hidden="1" x14ac:dyDescent="0.25"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>
        <v>1.8125000000002501E-4</v>
      </c>
      <c r="AB23" s="25"/>
      <c r="AC23" s="25"/>
      <c r="AD23" s="25"/>
      <c r="AE23" s="30">
        <f t="shared" ref="AE23:AE31" si="2">AC10*AE10</f>
        <v>15044480000</v>
      </c>
      <c r="AF23" s="25"/>
      <c r="AG23" s="30">
        <f t="shared" si="1"/>
        <v>2726812.0000003763</v>
      </c>
      <c r="AH23" s="25"/>
      <c r="AI23" s="31">
        <f t="shared" ref="AI23:AI31" si="3">AE23-AG23</f>
        <v>15041753188</v>
      </c>
      <c r="AJ23" s="25"/>
      <c r="AK23" s="25"/>
    </row>
    <row r="24" spans="1:37" hidden="1" x14ac:dyDescent="0.25"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>
        <v>1.8125000000002501E-4</v>
      </c>
      <c r="AB24" s="25"/>
      <c r="AC24" s="25"/>
      <c r="AD24" s="25"/>
      <c r="AE24" s="30">
        <f t="shared" si="2"/>
        <v>10382360000</v>
      </c>
      <c r="AF24" s="25"/>
      <c r="AG24" s="30">
        <f t="shared" si="1"/>
        <v>1881802.7500002596</v>
      </c>
      <c r="AH24" s="25"/>
      <c r="AI24" s="31">
        <f t="shared" si="3"/>
        <v>10380478197.25</v>
      </c>
      <c r="AJ24" s="25"/>
      <c r="AK24" s="25"/>
    </row>
    <row r="25" spans="1:37" hidden="1" x14ac:dyDescent="0.25"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>
        <v>1.8125000000002501E-4</v>
      </c>
      <c r="AB25" s="25"/>
      <c r="AC25" s="25"/>
      <c r="AD25" s="25"/>
      <c r="AE25" s="30">
        <f t="shared" si="2"/>
        <v>87212160000</v>
      </c>
      <c r="AF25" s="25"/>
      <c r="AG25" s="30">
        <f t="shared" si="1"/>
        <v>15807204.000002181</v>
      </c>
      <c r="AH25" s="25"/>
      <c r="AI25" s="31">
        <f t="shared" si="3"/>
        <v>87196352796</v>
      </c>
      <c r="AJ25" s="25"/>
      <c r="AK25" s="25"/>
    </row>
    <row r="26" spans="1:37" hidden="1" x14ac:dyDescent="0.25">
      <c r="AA26" s="1">
        <v>1.8125000000002501E-4</v>
      </c>
      <c r="AE26" s="17">
        <f>AC13*AE13</f>
        <v>6270745000</v>
      </c>
      <c r="AG26" s="17">
        <f t="shared" si="1"/>
        <v>1136572.5312501567</v>
      </c>
      <c r="AI26" s="18">
        <f t="shared" si="3"/>
        <v>6269608427.46875</v>
      </c>
    </row>
    <row r="27" spans="1:37" hidden="1" x14ac:dyDescent="0.25">
      <c r="AA27" s="1">
        <v>1.8125000000002501E-4</v>
      </c>
      <c r="AE27" s="17">
        <f t="shared" si="2"/>
        <v>4165920000</v>
      </c>
      <c r="AG27" s="17">
        <f t="shared" si="1"/>
        <v>755073.00000010419</v>
      </c>
      <c r="AI27" s="18">
        <f t="shared" si="3"/>
        <v>4165164927</v>
      </c>
    </row>
    <row r="28" spans="1:37" hidden="1" x14ac:dyDescent="0.25">
      <c r="AA28" s="1">
        <v>1.8125000000002501E-4</v>
      </c>
      <c r="AE28" s="17">
        <f t="shared" si="2"/>
        <v>2728467000</v>
      </c>
      <c r="AG28" s="17">
        <f t="shared" si="1"/>
        <v>494534.64375006821</v>
      </c>
      <c r="AI28" s="18">
        <f t="shared" si="3"/>
        <v>2727972465.3562498</v>
      </c>
    </row>
    <row r="29" spans="1:37" hidden="1" x14ac:dyDescent="0.25">
      <c r="AA29" s="1">
        <v>1.8125000000002501E-4</v>
      </c>
      <c r="AE29" s="17">
        <f t="shared" si="2"/>
        <v>1930500000</v>
      </c>
      <c r="AG29" s="17">
        <f t="shared" si="1"/>
        <v>349903.12500004825</v>
      </c>
      <c r="AI29" s="18">
        <f t="shared" si="3"/>
        <v>1930150096.875</v>
      </c>
    </row>
    <row r="30" spans="1:37" hidden="1" x14ac:dyDescent="0.25">
      <c r="AA30" s="1">
        <v>1.8125000000002501E-4</v>
      </c>
      <c r="AE30" s="17">
        <f t="shared" si="2"/>
        <v>1570459600</v>
      </c>
      <c r="AG30" s="17">
        <f t="shared" si="1"/>
        <v>284645.80250003928</v>
      </c>
      <c r="AI30" s="18">
        <f t="shared" si="3"/>
        <v>1570174954.1975</v>
      </c>
    </row>
    <row r="31" spans="1:37" hidden="1" x14ac:dyDescent="0.25">
      <c r="AA31" s="1">
        <v>1.8125000000002501E-4</v>
      </c>
      <c r="AE31" s="17">
        <f t="shared" si="2"/>
        <v>1197500000</v>
      </c>
      <c r="AG31" s="17">
        <f t="shared" si="1"/>
        <v>217046.87500002995</v>
      </c>
      <c r="AI31" s="18">
        <f t="shared" si="3"/>
        <v>1197282953.125</v>
      </c>
    </row>
    <row r="32" spans="1:37" hidden="1" x14ac:dyDescent="0.25">
      <c r="AA32" s="1">
        <v>1.8125000000002501E-4</v>
      </c>
      <c r="AI32" s="18" t="e">
        <f>SUM(AI22:AI31)</f>
        <v>#REF!</v>
      </c>
    </row>
    <row r="33" spans="29:35" hidden="1" x14ac:dyDescent="0.25">
      <c r="AI33" s="18" t="e">
        <f>AI32-AI19</f>
        <v>#REF!</v>
      </c>
    </row>
    <row r="34" spans="29:35" hidden="1" x14ac:dyDescent="0.25"/>
    <row r="35" spans="29:35" hidden="1" x14ac:dyDescent="0.25"/>
    <row r="36" spans="29:35" hidden="1" x14ac:dyDescent="0.25">
      <c r="AG36" s="1">
        <v>1.8124999999999999E-4</v>
      </c>
    </row>
    <row r="37" spans="29:35" hidden="1" x14ac:dyDescent="0.25">
      <c r="AC37" s="1">
        <v>1.8124999999999999E-4</v>
      </c>
      <c r="AE37" s="17" t="e">
        <f>#REF!*#REF!</f>
        <v>#REF!</v>
      </c>
      <c r="AG37" s="17" t="e">
        <f>AE37*AC37</f>
        <v>#REF!</v>
      </c>
      <c r="AI37" s="18" t="e">
        <f>AE37-AG37</f>
        <v>#REF!</v>
      </c>
    </row>
    <row r="38" spans="29:35" hidden="1" x14ac:dyDescent="0.25">
      <c r="AC38" s="1">
        <v>1.8124999999999999E-4</v>
      </c>
      <c r="AE38" s="17">
        <f t="shared" ref="AE38:AE54" si="4">AC10*AE10</f>
        <v>15044480000</v>
      </c>
      <c r="AG38" s="17">
        <f t="shared" ref="AG38:AG48" si="5">AE38*AC38</f>
        <v>2726812</v>
      </c>
      <c r="AI38" s="18">
        <f t="shared" ref="AI38:AI46" si="6">AE38-AG38</f>
        <v>15041753188</v>
      </c>
    </row>
    <row r="39" spans="29:35" hidden="1" x14ac:dyDescent="0.25">
      <c r="AC39" s="1">
        <v>1.8124999999999999E-4</v>
      </c>
      <c r="AE39" s="17">
        <f t="shared" si="4"/>
        <v>10382360000</v>
      </c>
      <c r="AG39" s="17">
        <f t="shared" si="5"/>
        <v>1881802.7499999998</v>
      </c>
      <c r="AI39" s="18">
        <f t="shared" si="6"/>
        <v>10380478197.25</v>
      </c>
    </row>
    <row r="40" spans="29:35" hidden="1" x14ac:dyDescent="0.25">
      <c r="AC40" s="1">
        <v>1.8124999999999999E-4</v>
      </c>
      <c r="AE40" s="17">
        <f t="shared" si="4"/>
        <v>87212160000</v>
      </c>
      <c r="AG40" s="17">
        <f t="shared" si="5"/>
        <v>15807203.999999998</v>
      </c>
      <c r="AI40" s="18">
        <f t="shared" si="6"/>
        <v>87196352796</v>
      </c>
    </row>
    <row r="41" spans="29:35" hidden="1" x14ac:dyDescent="0.25">
      <c r="AC41" s="1">
        <v>1.8124999999999999E-4</v>
      </c>
      <c r="AE41" s="17">
        <f t="shared" si="4"/>
        <v>6270745000</v>
      </c>
      <c r="AG41" s="17">
        <f t="shared" si="5"/>
        <v>1136572.53125</v>
      </c>
      <c r="AI41" s="18">
        <f t="shared" si="6"/>
        <v>6269608427.46875</v>
      </c>
    </row>
    <row r="42" spans="29:35" hidden="1" x14ac:dyDescent="0.25">
      <c r="AC42" s="1">
        <v>1.8124999999999999E-4</v>
      </c>
      <c r="AE42" s="17">
        <f t="shared" si="4"/>
        <v>4165920000</v>
      </c>
      <c r="AG42" s="17">
        <f t="shared" si="5"/>
        <v>755073</v>
      </c>
      <c r="AI42" s="18">
        <f t="shared" si="6"/>
        <v>4165164927</v>
      </c>
    </row>
    <row r="43" spans="29:35" hidden="1" x14ac:dyDescent="0.25">
      <c r="AC43" s="1">
        <v>1.8124999999999999E-4</v>
      </c>
      <c r="AE43" s="17">
        <f t="shared" si="4"/>
        <v>2728467000</v>
      </c>
      <c r="AG43" s="17">
        <f t="shared" si="5"/>
        <v>494534.64374999999</v>
      </c>
      <c r="AI43" s="18">
        <f t="shared" si="6"/>
        <v>2727972465.3562498</v>
      </c>
    </row>
    <row r="44" spans="29:35" hidden="1" x14ac:dyDescent="0.25">
      <c r="AC44" s="1">
        <v>1.8124999999999999E-4</v>
      </c>
      <c r="AE44" s="17">
        <f t="shared" si="4"/>
        <v>1930500000</v>
      </c>
      <c r="AG44" s="17">
        <f t="shared" si="5"/>
        <v>349903.125</v>
      </c>
      <c r="AI44" s="18">
        <f t="shared" si="6"/>
        <v>1930150096.875</v>
      </c>
    </row>
    <row r="45" spans="29:35" hidden="1" x14ac:dyDescent="0.25">
      <c r="AC45" s="1">
        <v>1.8124999999999999E-4</v>
      </c>
      <c r="AE45" s="17">
        <f t="shared" si="4"/>
        <v>1570459600</v>
      </c>
      <c r="AG45" s="17">
        <f t="shared" si="5"/>
        <v>284645.80249999999</v>
      </c>
      <c r="AI45" s="18">
        <f t="shared" si="6"/>
        <v>1570174954.1975</v>
      </c>
    </row>
    <row r="46" spans="29:35" hidden="1" x14ac:dyDescent="0.25">
      <c r="AC46" s="1">
        <v>1.8124999999999999E-4</v>
      </c>
      <c r="AE46" s="17">
        <f t="shared" si="4"/>
        <v>1197500000</v>
      </c>
      <c r="AG46" s="17">
        <f t="shared" si="5"/>
        <v>217046.87499999997</v>
      </c>
      <c r="AI46" s="18">
        <f t="shared" si="6"/>
        <v>1197282953.125</v>
      </c>
    </row>
    <row r="47" spans="29:35" hidden="1" x14ac:dyDescent="0.25">
      <c r="AC47" s="1">
        <v>1.8124999999999999E-4</v>
      </c>
      <c r="AE47" s="18" t="e">
        <f>SUM(AE37:AE46)</f>
        <v>#REF!</v>
      </c>
      <c r="AG47" s="1" t="e">
        <f>AE47*AC47</f>
        <v>#REF!</v>
      </c>
      <c r="AI47" s="18" t="e">
        <f>SUM(AI37:AI46)</f>
        <v>#REF!</v>
      </c>
    </row>
    <row r="48" spans="29:35" hidden="1" x14ac:dyDescent="0.25">
      <c r="AE48" s="1">
        <f t="shared" si="4"/>
        <v>0</v>
      </c>
      <c r="AG48" s="1">
        <f t="shared" si="5"/>
        <v>0</v>
      </c>
    </row>
    <row r="49" spans="29:35" hidden="1" x14ac:dyDescent="0.25">
      <c r="AE49" s="1">
        <f t="shared" si="4"/>
        <v>0</v>
      </c>
    </row>
    <row r="50" spans="29:35" hidden="1" x14ac:dyDescent="0.25">
      <c r="AE50" s="1" t="e">
        <f t="shared" si="4"/>
        <v>#REF!</v>
      </c>
    </row>
    <row r="51" spans="29:35" hidden="1" x14ac:dyDescent="0.25">
      <c r="AE51" s="1">
        <f t="shared" si="4"/>
        <v>0</v>
      </c>
    </row>
    <row r="52" spans="29:35" hidden="1" x14ac:dyDescent="0.25">
      <c r="AE52" s="1">
        <f t="shared" si="4"/>
        <v>0</v>
      </c>
    </row>
    <row r="53" spans="29:35" hidden="1" x14ac:dyDescent="0.25">
      <c r="AE53" s="1">
        <f t="shared" si="4"/>
        <v>0</v>
      </c>
    </row>
    <row r="54" spans="29:35" hidden="1" x14ac:dyDescent="0.25">
      <c r="AE54" s="1">
        <f t="shared" si="4"/>
        <v>0</v>
      </c>
    </row>
    <row r="55" spans="29:35" hidden="1" x14ac:dyDescent="0.25"/>
    <row r="58" spans="29:35" hidden="1" x14ac:dyDescent="0.25">
      <c r="AG58" s="1">
        <v>1.8124999999999999E-4</v>
      </c>
    </row>
    <row r="59" spans="29:35" hidden="1" x14ac:dyDescent="0.25">
      <c r="AC59" s="1">
        <v>1.8124999999999999E-4</v>
      </c>
      <c r="AE59" s="1">
        <f>AC10*AE10</f>
        <v>15044480000</v>
      </c>
      <c r="AG59" s="1">
        <f>AE59*AC59</f>
        <v>2726812</v>
      </c>
      <c r="AI59" s="1">
        <f>AE59-AG59</f>
        <v>15041753188</v>
      </c>
    </row>
    <row r="60" spans="29:35" hidden="1" x14ac:dyDescent="0.25">
      <c r="AC60" s="1">
        <v>1.8124999999999999E-4</v>
      </c>
      <c r="AE60" s="1">
        <f t="shared" ref="AE60:AE67" si="7">AC11*AE11</f>
        <v>10382360000</v>
      </c>
      <c r="AG60" s="1">
        <f t="shared" ref="AG60:AG67" si="8">AE60*AC60</f>
        <v>1881802.7499999998</v>
      </c>
      <c r="AI60" s="1">
        <f t="shared" ref="AI60:AI67" si="9">AE60-AG60</f>
        <v>10380478197.25</v>
      </c>
    </row>
    <row r="61" spans="29:35" hidden="1" x14ac:dyDescent="0.25">
      <c r="AC61" s="1">
        <v>1.8124999999999999E-4</v>
      </c>
      <c r="AE61" s="1">
        <f>AC12*AE12</f>
        <v>87212160000</v>
      </c>
      <c r="AG61" s="1">
        <f t="shared" si="8"/>
        <v>15807203.999999998</v>
      </c>
      <c r="AI61" s="1">
        <f t="shared" si="9"/>
        <v>87196352796</v>
      </c>
    </row>
    <row r="62" spans="29:35" hidden="1" x14ac:dyDescent="0.25">
      <c r="AC62" s="1">
        <v>1.8124999999999999E-4</v>
      </c>
      <c r="AE62" s="1">
        <f t="shared" si="7"/>
        <v>6270745000</v>
      </c>
      <c r="AG62" s="1">
        <f t="shared" si="8"/>
        <v>1136572.53125</v>
      </c>
      <c r="AI62" s="1">
        <f t="shared" si="9"/>
        <v>6269608427.46875</v>
      </c>
    </row>
    <row r="63" spans="29:35" hidden="1" x14ac:dyDescent="0.25">
      <c r="AC63" s="1">
        <v>1.8124999999999999E-4</v>
      </c>
      <c r="AE63" s="1">
        <f t="shared" si="7"/>
        <v>4165920000</v>
      </c>
      <c r="AG63" s="1">
        <f t="shared" si="8"/>
        <v>755073</v>
      </c>
      <c r="AI63" s="1">
        <f t="shared" si="9"/>
        <v>4165164927</v>
      </c>
    </row>
    <row r="64" spans="29:35" hidden="1" x14ac:dyDescent="0.25">
      <c r="AC64" s="1">
        <v>1.8124999999999999E-4</v>
      </c>
      <c r="AE64" s="1">
        <f t="shared" si="7"/>
        <v>2728467000</v>
      </c>
      <c r="AG64" s="1">
        <f t="shared" si="8"/>
        <v>494534.64374999999</v>
      </c>
      <c r="AI64" s="1">
        <f t="shared" si="9"/>
        <v>2727972465.3562498</v>
      </c>
    </row>
    <row r="65" spans="29:35" hidden="1" x14ac:dyDescent="0.25">
      <c r="AC65" s="1">
        <v>1.8124999999999999E-4</v>
      </c>
      <c r="AE65" s="1">
        <f t="shared" si="7"/>
        <v>1930500000</v>
      </c>
      <c r="AG65" s="1">
        <f t="shared" si="8"/>
        <v>349903.125</v>
      </c>
      <c r="AI65" s="1">
        <f t="shared" si="9"/>
        <v>1930150096.875</v>
      </c>
    </row>
    <row r="66" spans="29:35" hidden="1" x14ac:dyDescent="0.25">
      <c r="AC66" s="1">
        <v>1.8124999999999999E-4</v>
      </c>
      <c r="AE66" s="1">
        <f>AC17*AE17</f>
        <v>1570459600</v>
      </c>
      <c r="AG66" s="1">
        <f t="shared" si="8"/>
        <v>284645.80249999999</v>
      </c>
      <c r="AI66" s="1">
        <f t="shared" si="9"/>
        <v>1570174954.1975</v>
      </c>
    </row>
    <row r="67" spans="29:35" hidden="1" x14ac:dyDescent="0.25">
      <c r="AC67" s="1">
        <v>1.8124999999999999E-4</v>
      </c>
      <c r="AE67" s="1">
        <f t="shared" si="7"/>
        <v>1197500000</v>
      </c>
      <c r="AG67" s="1">
        <f t="shared" si="8"/>
        <v>217046.87499999997</v>
      </c>
      <c r="AI67" s="1">
        <f t="shared" si="9"/>
        <v>1197282953.125</v>
      </c>
    </row>
    <row r="68" spans="29:35" hidden="1" x14ac:dyDescent="0.25">
      <c r="AI68" s="1">
        <f>SUM(AI59:AI67)</f>
        <v>130478938005.27249</v>
      </c>
    </row>
    <row r="69" spans="29:35" hidden="1" x14ac:dyDescent="0.25"/>
    <row r="70" spans="29:35" hidden="1" x14ac:dyDescent="0.25"/>
  </sheetData>
  <mergeCells count="28"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2" right="0.2" top="0.74803149606299213" bottom="0.74803149606299213" header="0.31496062992125984" footer="0.31496062992125984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16"/>
  <sheetViews>
    <sheetView rightToLeft="1" view="pageBreakPreview" zoomScaleNormal="100" zoomScaleSheetLayoutView="100" workbookViewId="0">
      <selection activeCell="Q15" sqref="Q15"/>
    </sheetView>
  </sheetViews>
  <sheetFormatPr defaultRowHeight="18.75" x14ac:dyDescent="0.25"/>
  <cols>
    <col min="1" max="1" width="19.42578125" style="1" bestFit="1" customWidth="1"/>
    <col min="2" max="2" width="1" style="1" customWidth="1"/>
    <col min="3" max="3" width="24.85546875" style="1" bestFit="1" customWidth="1"/>
    <col min="4" max="4" width="1" style="1" customWidth="1"/>
    <col min="5" max="5" width="14" style="1" bestFit="1" customWidth="1"/>
    <col min="6" max="6" width="1" style="1" customWidth="1"/>
    <col min="7" max="7" width="15.14062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ht="30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19" ht="30" x14ac:dyDescent="0.25">
      <c r="A4" s="44" t="s">
        <v>108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30" x14ac:dyDescent="0.25">
      <c r="A5" s="34" t="s">
        <v>98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7" spans="1:19" ht="30" x14ac:dyDescent="0.25">
      <c r="A7" s="45" t="s">
        <v>43</v>
      </c>
      <c r="C7" s="46" t="s">
        <v>44</v>
      </c>
      <c r="D7" s="46" t="s">
        <v>44</v>
      </c>
      <c r="E7" s="46" t="s">
        <v>44</v>
      </c>
      <c r="F7" s="46" t="s">
        <v>44</v>
      </c>
      <c r="G7" s="46" t="s">
        <v>44</v>
      </c>
      <c r="H7" s="46" t="s">
        <v>44</v>
      </c>
      <c r="I7" s="46" t="s">
        <v>44</v>
      </c>
      <c r="K7" s="46" t="s">
        <v>101</v>
      </c>
      <c r="M7" s="46" t="s">
        <v>4</v>
      </c>
      <c r="N7" s="46" t="s">
        <v>4</v>
      </c>
      <c r="O7" s="46" t="s">
        <v>4</v>
      </c>
      <c r="Q7" s="46" t="s">
        <v>107</v>
      </c>
      <c r="R7" s="46" t="s">
        <v>5</v>
      </c>
      <c r="S7" s="46" t="s">
        <v>5</v>
      </c>
    </row>
    <row r="8" spans="1:19" ht="30" x14ac:dyDescent="0.25">
      <c r="A8" s="46" t="s">
        <v>43</v>
      </c>
      <c r="C8" s="46" t="s">
        <v>45</v>
      </c>
      <c r="E8" s="46" t="s">
        <v>46</v>
      </c>
      <c r="G8" s="46" t="s">
        <v>47</v>
      </c>
      <c r="I8" s="46" t="s">
        <v>21</v>
      </c>
      <c r="K8" s="46" t="s">
        <v>48</v>
      </c>
      <c r="M8" s="46" t="s">
        <v>49</v>
      </c>
      <c r="O8" s="46" t="s">
        <v>50</v>
      </c>
      <c r="Q8" s="46" t="s">
        <v>48</v>
      </c>
      <c r="S8" s="46" t="s">
        <v>42</v>
      </c>
    </row>
    <row r="9" spans="1:19" ht="21" x14ac:dyDescent="0.25">
      <c r="A9" s="2" t="s">
        <v>51</v>
      </c>
      <c r="C9" s="1" t="s">
        <v>85</v>
      </c>
      <c r="E9" s="1" t="s">
        <v>53</v>
      </c>
      <c r="G9" s="1" t="s">
        <v>54</v>
      </c>
      <c r="I9" s="1">
        <v>0</v>
      </c>
      <c r="K9" s="3">
        <v>6573563059</v>
      </c>
      <c r="M9" s="3">
        <v>57662974</v>
      </c>
      <c r="O9" s="3">
        <v>100010000</v>
      </c>
      <c r="Q9" s="3">
        <v>6531216033</v>
      </c>
      <c r="S9" s="20">
        <f>Q9/سهام!$Y$15</f>
        <v>3.089514155152218E-2</v>
      </c>
    </row>
    <row r="10" spans="1:19" ht="21" x14ac:dyDescent="0.25">
      <c r="A10" s="2" t="s">
        <v>51</v>
      </c>
      <c r="C10" s="1" t="s">
        <v>55</v>
      </c>
      <c r="E10" s="1" t="s">
        <v>56</v>
      </c>
      <c r="G10" s="1" t="s">
        <v>57</v>
      </c>
      <c r="I10" s="1">
        <v>0</v>
      </c>
      <c r="K10" s="3">
        <v>50000000</v>
      </c>
      <c r="M10" s="3">
        <v>100000000</v>
      </c>
      <c r="O10" s="3">
        <v>100000000</v>
      </c>
      <c r="Q10" s="3">
        <v>50000000</v>
      </c>
      <c r="S10" s="10">
        <f>Q10/سهام!$Y$15</f>
        <v>2.3651906012157309E-4</v>
      </c>
    </row>
    <row r="11" spans="1:19" ht="19.5" thickBot="1" x14ac:dyDescent="0.3">
      <c r="K11" s="8">
        <f>SUM(K9:K10)</f>
        <v>6623563059</v>
      </c>
      <c r="M11" s="8">
        <f>SUM(M9:M10)</f>
        <v>157662974</v>
      </c>
      <c r="O11" s="8">
        <f>SUM(O9:O10)</f>
        <v>200010000</v>
      </c>
      <c r="Q11" s="8">
        <f>SUM(Q9:Q10)</f>
        <v>6581216033</v>
      </c>
      <c r="S11" s="11">
        <f>SUM(S9:S10)</f>
        <v>3.1131660611643752E-2</v>
      </c>
    </row>
    <row r="12" spans="1:19" ht="19.5" thickTop="1" x14ac:dyDescent="0.25"/>
    <row r="15" spans="1:19" x14ac:dyDescent="0.25">
      <c r="Q15" s="3">
        <f>K9+M9-O9-Q9</f>
        <v>0</v>
      </c>
    </row>
    <row r="16" spans="1:19" x14ac:dyDescent="0.25">
      <c r="Q16" s="3">
        <f>K10+M10-O10-Q10</f>
        <v>0</v>
      </c>
    </row>
  </sheetData>
  <mergeCells count="17">
    <mergeCell ref="G8"/>
    <mergeCell ref="I8"/>
    <mergeCell ref="C7:I7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S14"/>
  <sheetViews>
    <sheetView rightToLeft="1" view="pageBreakPreview" zoomScaleNormal="100" zoomScaleSheetLayoutView="100" workbookViewId="0">
      <selection activeCell="C10" sqref="C10"/>
    </sheetView>
  </sheetViews>
  <sheetFormatPr defaultRowHeight="18.75" x14ac:dyDescent="0.25"/>
  <cols>
    <col min="1" max="1" width="19.42578125" style="1" bestFit="1" customWidth="1"/>
    <col min="2" max="2" width="1" style="1" customWidth="1"/>
    <col min="3" max="3" width="20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140625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15.7109375" style="1" bestFit="1" customWidth="1"/>
    <col min="14" max="14" width="1" style="1" customWidth="1"/>
    <col min="15" max="15" width="13.1406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5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ht="30" x14ac:dyDescent="0.25">
      <c r="A3" s="44" t="s">
        <v>58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19" ht="30" x14ac:dyDescent="0.25">
      <c r="A4" s="44" t="s">
        <v>108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30" x14ac:dyDescent="0.25">
      <c r="A5" s="34" t="s">
        <v>99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7" spans="1:19" ht="30" x14ac:dyDescent="0.25">
      <c r="A7" s="46" t="s">
        <v>59</v>
      </c>
      <c r="B7" s="46" t="s">
        <v>59</v>
      </c>
      <c r="C7" s="46" t="s">
        <v>59</v>
      </c>
      <c r="D7" s="46" t="s">
        <v>59</v>
      </c>
      <c r="E7" s="46" t="s">
        <v>59</v>
      </c>
      <c r="F7" s="46" t="s">
        <v>59</v>
      </c>
      <c r="G7" s="46" t="s">
        <v>59</v>
      </c>
      <c r="I7" s="46" t="s">
        <v>60</v>
      </c>
      <c r="J7" s="46" t="s">
        <v>60</v>
      </c>
      <c r="K7" s="46" t="s">
        <v>60</v>
      </c>
      <c r="L7" s="46" t="s">
        <v>60</v>
      </c>
      <c r="M7" s="46" t="s">
        <v>60</v>
      </c>
      <c r="O7" s="46" t="s">
        <v>61</v>
      </c>
      <c r="P7" s="46" t="s">
        <v>61</v>
      </c>
      <c r="Q7" s="46" t="s">
        <v>61</v>
      </c>
      <c r="R7" s="46" t="s">
        <v>61</v>
      </c>
      <c r="S7" s="46" t="s">
        <v>61</v>
      </c>
    </row>
    <row r="8" spans="1:19" ht="30" x14ac:dyDescent="0.25">
      <c r="A8" s="46" t="s">
        <v>62</v>
      </c>
      <c r="C8" s="46" t="s">
        <v>63</v>
      </c>
      <c r="E8" s="46" t="s">
        <v>20</v>
      </c>
      <c r="G8" s="46" t="s">
        <v>21</v>
      </c>
      <c r="I8" s="46" t="s">
        <v>64</v>
      </c>
      <c r="K8" s="46" t="s">
        <v>65</v>
      </c>
      <c r="M8" s="46" t="s">
        <v>66</v>
      </c>
      <c r="O8" s="46" t="s">
        <v>64</v>
      </c>
      <c r="Q8" s="46" t="s">
        <v>65</v>
      </c>
      <c r="S8" s="46" t="s">
        <v>66</v>
      </c>
    </row>
    <row r="9" spans="1:19" ht="21" x14ac:dyDescent="0.25">
      <c r="A9" s="2" t="s">
        <v>51</v>
      </c>
      <c r="C9" s="3">
        <v>29</v>
      </c>
      <c r="E9" s="1" t="s">
        <v>67</v>
      </c>
      <c r="G9" s="1">
        <v>0</v>
      </c>
      <c r="I9" s="3">
        <v>41251282</v>
      </c>
      <c r="K9" s="3">
        <v>0</v>
      </c>
      <c r="M9" s="3">
        <v>0</v>
      </c>
      <c r="O9" s="3">
        <v>984010140</v>
      </c>
      <c r="Q9" s="3">
        <v>0</v>
      </c>
      <c r="S9" s="3">
        <f>O9</f>
        <v>984010140</v>
      </c>
    </row>
    <row r="10" spans="1:19" ht="19.5" thickBot="1" x14ac:dyDescent="0.3">
      <c r="I10" s="8">
        <f>SUM(I9)</f>
        <v>41251282</v>
      </c>
      <c r="K10" s="8">
        <f>SUM(K9)</f>
        <v>0</v>
      </c>
      <c r="M10" s="8">
        <v>0</v>
      </c>
      <c r="O10" s="8">
        <f>SUM(O9)</f>
        <v>984010140</v>
      </c>
      <c r="Q10" s="8">
        <f>SUM(Q9)</f>
        <v>0</v>
      </c>
      <c r="S10" s="8">
        <f>SUM(S9)</f>
        <v>984010140</v>
      </c>
    </row>
    <row r="11" spans="1:19" ht="19.5" thickTop="1" x14ac:dyDescent="0.25"/>
    <row r="12" spans="1:19" x14ac:dyDescent="0.25">
      <c r="I12" s="3"/>
    </row>
    <row r="14" spans="1:19" x14ac:dyDescent="0.25">
      <c r="I14" s="3"/>
    </row>
  </sheetData>
  <mergeCells count="16"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  <mergeCell ref="A7:G7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Q23"/>
  <sheetViews>
    <sheetView rightToLeft="1" view="pageBreakPreview" zoomScale="85" zoomScaleNormal="90" zoomScaleSheetLayoutView="85" workbookViewId="0">
      <selection activeCell="Q18" sqref="Q18"/>
    </sheetView>
  </sheetViews>
  <sheetFormatPr defaultRowHeight="18.75" x14ac:dyDescent="0.25"/>
  <cols>
    <col min="1" max="1" width="38.7109375" style="1" bestFit="1" customWidth="1"/>
    <col min="2" max="2" width="1" style="1" customWidth="1"/>
    <col min="3" max="3" width="8.7109375" style="1" bestFit="1" customWidth="1"/>
    <col min="4" max="4" width="1" style="1" customWidth="1"/>
    <col min="5" max="5" width="16.5703125" style="1" bestFit="1" customWidth="1"/>
    <col min="6" max="6" width="1" style="1" customWidth="1"/>
    <col min="7" max="7" width="17" style="1" bestFit="1" customWidth="1"/>
    <col min="8" max="8" width="1" style="1" customWidth="1"/>
    <col min="9" max="9" width="37.7109375" style="1" bestFit="1" customWidth="1"/>
    <col min="10" max="10" width="1" style="1" customWidth="1"/>
    <col min="11" max="11" width="8.7109375" style="1" bestFit="1" customWidth="1"/>
    <col min="12" max="12" width="1" style="1" customWidth="1"/>
    <col min="13" max="13" width="18.5703125" style="1" customWidth="1"/>
    <col min="14" max="14" width="1" style="1" customWidth="1"/>
    <col min="15" max="15" width="21" style="1" customWidth="1"/>
    <col min="16" max="16" width="1" style="1" customWidth="1"/>
    <col min="17" max="17" width="37.7109375" style="1" bestFit="1" customWidth="1"/>
    <col min="18" max="18" width="1" style="1" customWidth="1"/>
    <col min="19" max="19" width="19.42578125" style="1" customWidth="1"/>
    <col min="20" max="16384" width="9.140625" style="1"/>
  </cols>
  <sheetData>
    <row r="2" spans="1:17" ht="30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30" x14ac:dyDescent="0.25">
      <c r="A3" s="44" t="s">
        <v>58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30" x14ac:dyDescent="0.25">
      <c r="A4" s="44" t="s">
        <v>108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ht="30" x14ac:dyDescent="0.25">
      <c r="A5" s="34" t="s">
        <v>96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7" spans="1:17" ht="30" x14ac:dyDescent="0.25">
      <c r="A7" s="45" t="s">
        <v>2</v>
      </c>
      <c r="C7" s="46" t="s">
        <v>60</v>
      </c>
      <c r="D7" s="46" t="s">
        <v>60</v>
      </c>
      <c r="E7" s="46" t="s">
        <v>60</v>
      </c>
      <c r="F7" s="46" t="s">
        <v>60</v>
      </c>
      <c r="G7" s="46" t="s">
        <v>60</v>
      </c>
      <c r="H7" s="46" t="s">
        <v>60</v>
      </c>
      <c r="I7" s="46" t="s">
        <v>60</v>
      </c>
      <c r="K7" s="46" t="s">
        <v>61</v>
      </c>
      <c r="L7" s="46" t="s">
        <v>61</v>
      </c>
      <c r="M7" s="46" t="s">
        <v>61</v>
      </c>
      <c r="N7" s="46" t="s">
        <v>61</v>
      </c>
      <c r="O7" s="46" t="s">
        <v>61</v>
      </c>
      <c r="P7" s="46" t="s">
        <v>61</v>
      </c>
      <c r="Q7" s="46" t="s">
        <v>61</v>
      </c>
    </row>
    <row r="8" spans="1:17" ht="30" x14ac:dyDescent="0.25">
      <c r="A8" s="46" t="s">
        <v>2</v>
      </c>
      <c r="C8" s="46" t="s">
        <v>6</v>
      </c>
      <c r="E8" s="46" t="s">
        <v>68</v>
      </c>
      <c r="G8" s="46" t="s">
        <v>69</v>
      </c>
      <c r="I8" s="46" t="s">
        <v>70</v>
      </c>
      <c r="K8" s="46" t="s">
        <v>6</v>
      </c>
      <c r="M8" s="46" t="s">
        <v>68</v>
      </c>
      <c r="O8" s="46" t="s">
        <v>69</v>
      </c>
      <c r="Q8" s="46" t="s">
        <v>70</v>
      </c>
    </row>
    <row r="9" spans="1:17" ht="21" x14ac:dyDescent="0.25">
      <c r="A9" s="2" t="s">
        <v>86</v>
      </c>
      <c r="C9" s="3">
        <v>21370</v>
      </c>
      <c r="E9" s="3">
        <f>'اوراق مشارکت'!AI10</f>
        <v>15041753188</v>
      </c>
      <c r="G9" s="15">
        <v>14813776616.244375</v>
      </c>
      <c r="I9" s="16">
        <f>E9-G9</f>
        <v>227976571.75562477</v>
      </c>
      <c r="K9" s="3">
        <v>21370</v>
      </c>
      <c r="M9" s="3">
        <f>E9</f>
        <v>15041753188</v>
      </c>
      <c r="O9" s="3">
        <v>13846264227</v>
      </c>
      <c r="Q9" s="16">
        <f>M9-O9</f>
        <v>1195488961</v>
      </c>
    </row>
    <row r="10" spans="1:17" ht="21" x14ac:dyDescent="0.25">
      <c r="A10" s="2" t="s">
        <v>102</v>
      </c>
      <c r="C10" s="3">
        <v>14440</v>
      </c>
      <c r="E10" s="3">
        <f>'اوراق مشارکت'!AI11</f>
        <v>10380478197.25</v>
      </c>
      <c r="G10" s="35">
        <v>10177488595.785</v>
      </c>
      <c r="I10" s="16">
        <f t="shared" ref="I10:I17" si="0">E10-G10</f>
        <v>202989601.46500015</v>
      </c>
      <c r="K10" s="3">
        <v>14440</v>
      </c>
      <c r="M10" s="3">
        <f t="shared" ref="M10:M17" si="1">E10</f>
        <v>10380478197.25</v>
      </c>
      <c r="O10" s="3">
        <v>9486267357</v>
      </c>
      <c r="Q10" s="16">
        <f t="shared" ref="Q10:Q17" si="2">M10-O10</f>
        <v>894210840.25</v>
      </c>
    </row>
    <row r="11" spans="1:17" ht="21" x14ac:dyDescent="0.25">
      <c r="A11" s="2" t="s">
        <v>105</v>
      </c>
      <c r="C11" s="3">
        <v>111240</v>
      </c>
      <c r="E11" s="3">
        <f>'اوراق مشارکت'!AI12</f>
        <v>87196352796</v>
      </c>
      <c r="G11" s="35">
        <v>85133224805.737503</v>
      </c>
      <c r="I11" s="16">
        <f t="shared" si="0"/>
        <v>2063127990.2624969</v>
      </c>
      <c r="K11" s="3">
        <v>111240</v>
      </c>
      <c r="M11" s="3">
        <f t="shared" si="1"/>
        <v>87196352796</v>
      </c>
      <c r="O11" s="3">
        <v>84400330939</v>
      </c>
      <c r="Q11" s="16">
        <f t="shared" si="2"/>
        <v>2796021857</v>
      </c>
    </row>
    <row r="12" spans="1:17" ht="21" x14ac:dyDescent="0.25">
      <c r="A12" s="2" t="s">
        <v>87</v>
      </c>
      <c r="C12" s="3">
        <v>8450</v>
      </c>
      <c r="E12" s="3">
        <f>'اوراق مشارکت'!AI13</f>
        <v>6269608427.46875</v>
      </c>
      <c r="G12" s="15">
        <v>6170000984.5906248</v>
      </c>
      <c r="I12" s="16">
        <f t="shared" si="0"/>
        <v>99607442.878125191</v>
      </c>
      <c r="K12" s="3">
        <v>8450</v>
      </c>
      <c r="M12" s="3">
        <f t="shared" si="1"/>
        <v>6269608427.46875</v>
      </c>
      <c r="O12" s="3">
        <v>5731820252</v>
      </c>
      <c r="Q12" s="16">
        <f t="shared" si="2"/>
        <v>537788175.46875</v>
      </c>
    </row>
    <row r="13" spans="1:17" ht="21" x14ac:dyDescent="0.25">
      <c r="A13" s="2" t="s">
        <v>88</v>
      </c>
      <c r="C13" s="3">
        <v>5260</v>
      </c>
      <c r="E13" s="3">
        <f>'اوراق مشارکت'!AI14</f>
        <v>4165164927</v>
      </c>
      <c r="G13" s="15">
        <v>4091538274.25</v>
      </c>
      <c r="I13" s="16">
        <f t="shared" si="0"/>
        <v>73626652.75</v>
      </c>
      <c r="K13" s="3">
        <v>5260</v>
      </c>
      <c r="M13" s="3">
        <f t="shared" si="1"/>
        <v>4165164927</v>
      </c>
      <c r="O13" s="3">
        <v>3802022611</v>
      </c>
      <c r="Q13" s="16">
        <f t="shared" si="2"/>
        <v>363142316</v>
      </c>
    </row>
    <row r="14" spans="1:17" ht="21" x14ac:dyDescent="0.25">
      <c r="A14" s="2" t="s">
        <v>89</v>
      </c>
      <c r="C14" s="3">
        <v>2940</v>
      </c>
      <c r="E14" s="3">
        <f>'اوراق مشارکت'!AI15</f>
        <v>2727972465.3562498</v>
      </c>
      <c r="G14" s="15">
        <v>2677736972.1900001</v>
      </c>
      <c r="I14" s="16">
        <f t="shared" si="0"/>
        <v>50235493.166249752</v>
      </c>
      <c r="K14" s="3">
        <v>2940</v>
      </c>
      <c r="M14" s="3">
        <f t="shared" si="1"/>
        <v>2727972465.3562498</v>
      </c>
      <c r="O14" s="3">
        <v>2466516033</v>
      </c>
      <c r="Q14" s="16">
        <f t="shared" si="2"/>
        <v>261456432.35624981</v>
      </c>
    </row>
    <row r="15" spans="1:17" ht="21" x14ac:dyDescent="0.25">
      <c r="A15" s="2" t="s">
        <v>90</v>
      </c>
      <c r="C15" s="3">
        <v>2700</v>
      </c>
      <c r="E15" s="3">
        <f>'اوراق مشارکت'!AI16</f>
        <v>1930150096.875</v>
      </c>
      <c r="G15" s="15">
        <v>1903883858.4937501</v>
      </c>
      <c r="I15" s="16">
        <f t="shared" si="0"/>
        <v>26266238.381249905</v>
      </c>
      <c r="K15" s="3">
        <v>2700</v>
      </c>
      <c r="M15" s="3">
        <f t="shared" si="1"/>
        <v>1930150096.875</v>
      </c>
      <c r="O15" s="3">
        <v>1781961120</v>
      </c>
      <c r="Q15" s="16">
        <f t="shared" si="2"/>
        <v>148188976.875</v>
      </c>
    </row>
    <row r="16" spans="1:17" ht="21" x14ac:dyDescent="0.25">
      <c r="A16" s="2" t="s">
        <v>91</v>
      </c>
      <c r="C16" s="3">
        <v>1660</v>
      </c>
      <c r="E16" s="3">
        <f>'اوراق مشارکت'!AI17</f>
        <v>1570174954.1975</v>
      </c>
      <c r="G16" s="35">
        <v>1546424659.71875</v>
      </c>
      <c r="I16" s="16">
        <f t="shared" si="0"/>
        <v>23750294.47874999</v>
      </c>
      <c r="K16" s="3">
        <v>1660</v>
      </c>
      <c r="M16" s="3">
        <f t="shared" si="1"/>
        <v>1570174954.1975</v>
      </c>
      <c r="O16" s="3">
        <v>1415157449</v>
      </c>
      <c r="Q16" s="16">
        <f t="shared" si="2"/>
        <v>155017505.19749999</v>
      </c>
    </row>
    <row r="17" spans="1:17" ht="21" x14ac:dyDescent="0.25">
      <c r="A17" s="2" t="s">
        <v>92</v>
      </c>
      <c r="C17" s="3">
        <v>1250</v>
      </c>
      <c r="E17" s="3">
        <f>'اوراق مشارکت'!AI18</f>
        <v>1197282953.125</v>
      </c>
      <c r="G17" s="35">
        <v>1175111972.34375</v>
      </c>
      <c r="I17" s="16">
        <f t="shared" si="0"/>
        <v>22170980.78125</v>
      </c>
      <c r="K17" s="3">
        <v>1250</v>
      </c>
      <c r="M17" s="3">
        <f t="shared" si="1"/>
        <v>1197282953.125</v>
      </c>
      <c r="O17" s="3">
        <v>1076445068</v>
      </c>
      <c r="Q17" s="16">
        <f t="shared" si="2"/>
        <v>120837885.125</v>
      </c>
    </row>
    <row r="18" spans="1:17" ht="19.5" thickBot="1" x14ac:dyDescent="0.3">
      <c r="E18" s="8">
        <f>SUM(E9:E17)</f>
        <v>130478938005.27249</v>
      </c>
      <c r="G18" s="8">
        <f>SUM(G9:G17)</f>
        <v>127689186739.35374</v>
      </c>
      <c r="I18" s="8">
        <f>SUM(I9:I17)</f>
        <v>2789751265.9187469</v>
      </c>
      <c r="M18" s="8">
        <f>SUM(M9:M17)</f>
        <v>130478938005.27249</v>
      </c>
      <c r="O18" s="8">
        <f>SUM(O9:O17)</f>
        <v>124006785056</v>
      </c>
      <c r="Q18" s="8">
        <f>SUM(Q9:Q17)</f>
        <v>6472152949.2725</v>
      </c>
    </row>
    <row r="19" spans="1:17" ht="19.5" thickTop="1" x14ac:dyDescent="0.25"/>
    <row r="22" spans="1:17" x14ac:dyDescent="0.25">
      <c r="Q22" s="3"/>
    </row>
    <row r="23" spans="1:17" x14ac:dyDescent="0.25">
      <c r="Q23" s="3"/>
    </row>
  </sheetData>
  <mergeCells count="14">
    <mergeCell ref="A4:Q4"/>
    <mergeCell ref="A3:Q3"/>
    <mergeCell ref="A2:Q2"/>
    <mergeCell ref="O8"/>
    <mergeCell ref="Q8"/>
    <mergeCell ref="K7:Q7"/>
    <mergeCell ref="A7:A8"/>
    <mergeCell ref="C8"/>
    <mergeCell ref="E8"/>
    <mergeCell ref="G8"/>
    <mergeCell ref="I8"/>
    <mergeCell ref="C7:I7"/>
    <mergeCell ref="K8"/>
    <mergeCell ref="M8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21AE9-C7AA-4F2F-9F27-26EA120DFFB3}">
  <dimension ref="A2:Q8"/>
  <sheetViews>
    <sheetView rightToLeft="1" view="pageBreakPreview" zoomScaleNormal="100" zoomScaleSheetLayoutView="100" workbookViewId="0">
      <selection activeCell="A5" sqref="A5"/>
    </sheetView>
  </sheetViews>
  <sheetFormatPr defaultRowHeight="18.75" x14ac:dyDescent="0.45"/>
  <cols>
    <col min="1" max="1" width="28.7109375" style="36" bestFit="1" customWidth="1"/>
    <col min="2" max="2" width="1" style="36" customWidth="1"/>
    <col min="3" max="3" width="7.7109375" style="36" bestFit="1" customWidth="1"/>
    <col min="4" max="4" width="1" style="36" customWidth="1"/>
    <col min="5" max="5" width="16.140625" style="36" bestFit="1" customWidth="1"/>
    <col min="6" max="6" width="1" style="36" customWidth="1"/>
    <col min="7" max="7" width="16.28515625" style="36" bestFit="1" customWidth="1"/>
    <col min="8" max="8" width="1" style="36" customWidth="1"/>
    <col min="9" max="9" width="32.42578125" style="36" bestFit="1" customWidth="1"/>
    <col min="10" max="10" width="1" style="36" customWidth="1"/>
    <col min="11" max="11" width="7.7109375" style="36" bestFit="1" customWidth="1"/>
    <col min="12" max="12" width="1" style="36" customWidth="1"/>
    <col min="13" max="13" width="16.140625" style="36" bestFit="1" customWidth="1"/>
    <col min="14" max="14" width="1" style="36" customWidth="1"/>
    <col min="15" max="15" width="16.28515625" style="36" bestFit="1" customWidth="1"/>
    <col min="16" max="16" width="1.85546875" style="36" customWidth="1"/>
    <col min="17" max="17" width="32.42578125" style="36" bestFit="1" customWidth="1"/>
    <col min="18" max="18" width="1" style="36" customWidth="1"/>
    <col min="19" max="19" width="9.140625" style="36" customWidth="1"/>
    <col min="20" max="16384" width="9.140625" style="36"/>
  </cols>
  <sheetData>
    <row r="2" spans="1:17" ht="30" x14ac:dyDescent="0.4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30" x14ac:dyDescent="0.45">
      <c r="A3" s="49" t="s">
        <v>58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30" x14ac:dyDescent="0.45">
      <c r="A4" s="49" t="s">
        <v>108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6" spans="1:17" ht="30" x14ac:dyDescent="0.45">
      <c r="A6" s="49" t="s">
        <v>2</v>
      </c>
      <c r="C6" s="48" t="s">
        <v>60</v>
      </c>
      <c r="D6" s="48" t="s">
        <v>60</v>
      </c>
      <c r="E6" s="48" t="s">
        <v>60</v>
      </c>
      <c r="F6" s="48" t="s">
        <v>60</v>
      </c>
      <c r="G6" s="48" t="s">
        <v>60</v>
      </c>
      <c r="H6" s="48" t="s">
        <v>60</v>
      </c>
      <c r="I6" s="48" t="s">
        <v>60</v>
      </c>
      <c r="K6" s="48" t="s">
        <v>61</v>
      </c>
      <c r="L6" s="48" t="s">
        <v>61</v>
      </c>
      <c r="M6" s="48" t="s">
        <v>61</v>
      </c>
      <c r="N6" s="48" t="s">
        <v>61</v>
      </c>
      <c r="O6" s="48" t="s">
        <v>61</v>
      </c>
      <c r="P6" s="48" t="s">
        <v>61</v>
      </c>
      <c r="Q6" s="48" t="s">
        <v>61</v>
      </c>
    </row>
    <row r="7" spans="1:17" ht="30" x14ac:dyDescent="0.45">
      <c r="A7" s="49" t="s">
        <v>2</v>
      </c>
      <c r="C7" s="38" t="s">
        <v>6</v>
      </c>
      <c r="E7" s="38" t="s">
        <v>68</v>
      </c>
      <c r="G7" s="38" t="s">
        <v>69</v>
      </c>
      <c r="I7" s="38" t="s">
        <v>104</v>
      </c>
      <c r="K7" s="38" t="s">
        <v>6</v>
      </c>
      <c r="M7" s="38" t="s">
        <v>68</v>
      </c>
      <c r="O7" s="38" t="s">
        <v>69</v>
      </c>
      <c r="Q7" s="38" t="s">
        <v>104</v>
      </c>
    </row>
    <row r="8" spans="1:17" ht="21" x14ac:dyDescent="0.55000000000000004">
      <c r="A8" s="37" t="s">
        <v>103</v>
      </c>
      <c r="C8" s="40">
        <v>0</v>
      </c>
      <c r="D8" s="41"/>
      <c r="E8" s="40">
        <v>0</v>
      </c>
      <c r="F8" s="41"/>
      <c r="G8" s="40">
        <v>0</v>
      </c>
      <c r="H8" s="41"/>
      <c r="I8" s="40">
        <v>0</v>
      </c>
      <c r="J8" s="41"/>
      <c r="K8" s="40">
        <v>21680</v>
      </c>
      <c r="L8" s="41"/>
      <c r="M8" s="40">
        <v>21680000000</v>
      </c>
      <c r="N8" s="41"/>
      <c r="O8" s="40">
        <v>19908766693</v>
      </c>
      <c r="P8" s="41"/>
      <c r="Q8" s="40">
        <v>1771233307</v>
      </c>
    </row>
  </sheetData>
  <mergeCells count="6">
    <mergeCell ref="K6:Q6"/>
    <mergeCell ref="A4:Q4"/>
    <mergeCell ref="A3:Q3"/>
    <mergeCell ref="A2:Q2"/>
    <mergeCell ref="A6:A7"/>
    <mergeCell ref="C6:I6"/>
  </mergeCells>
  <pageMargins left="0.7" right="0.7" top="0.75" bottom="0.75" header="0.3" footer="0.3"/>
  <pageSetup paperSize="9"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Q19"/>
  <sheetViews>
    <sheetView rightToLeft="1" view="pageBreakPreview" zoomScaleNormal="80" zoomScaleSheetLayoutView="100" workbookViewId="0">
      <selection activeCell="E9" sqref="E9"/>
    </sheetView>
  </sheetViews>
  <sheetFormatPr defaultRowHeight="18.75" x14ac:dyDescent="0.25"/>
  <cols>
    <col min="1" max="1" width="38.710937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6.42578125" style="1" bestFit="1" customWidth="1"/>
    <col min="10" max="10" width="1" style="1" customWidth="1"/>
    <col min="11" max="11" width="20.7109375" style="1" bestFit="1" customWidth="1"/>
    <col min="12" max="12" width="1" style="1" customWidth="1"/>
    <col min="13" max="13" width="21.71093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30" x14ac:dyDescent="0.25">
      <c r="A3" s="44" t="s">
        <v>58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30" x14ac:dyDescent="0.25">
      <c r="A4" s="44" t="s">
        <v>108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ht="30" x14ac:dyDescent="0.25">
      <c r="A5" s="34" t="s">
        <v>81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7" spans="1:17" ht="30" x14ac:dyDescent="0.25">
      <c r="A7" s="45" t="s">
        <v>62</v>
      </c>
      <c r="C7" s="46" t="s">
        <v>60</v>
      </c>
      <c r="D7" s="46" t="s">
        <v>60</v>
      </c>
      <c r="E7" s="46" t="s">
        <v>60</v>
      </c>
      <c r="F7" s="46" t="s">
        <v>60</v>
      </c>
      <c r="G7" s="46" t="s">
        <v>60</v>
      </c>
      <c r="H7" s="46" t="s">
        <v>60</v>
      </c>
      <c r="I7" s="46" t="s">
        <v>60</v>
      </c>
      <c r="K7" s="46" t="s">
        <v>61</v>
      </c>
      <c r="L7" s="46" t="s">
        <v>61</v>
      </c>
      <c r="M7" s="46" t="s">
        <v>61</v>
      </c>
      <c r="N7" s="46" t="s">
        <v>61</v>
      </c>
      <c r="O7" s="46" t="s">
        <v>61</v>
      </c>
      <c r="P7" s="46" t="s">
        <v>61</v>
      </c>
      <c r="Q7" s="46" t="s">
        <v>61</v>
      </c>
    </row>
    <row r="8" spans="1:17" ht="30" x14ac:dyDescent="0.25">
      <c r="A8" s="46" t="s">
        <v>62</v>
      </c>
      <c r="C8" s="46" t="s">
        <v>74</v>
      </c>
      <c r="E8" s="46" t="s">
        <v>71</v>
      </c>
      <c r="G8" s="46" t="s">
        <v>72</v>
      </c>
      <c r="I8" s="46" t="s">
        <v>75</v>
      </c>
      <c r="K8" s="46" t="s">
        <v>74</v>
      </c>
      <c r="M8" s="46" t="s">
        <v>71</v>
      </c>
      <c r="O8" s="46" t="s">
        <v>72</v>
      </c>
      <c r="Q8" s="46" t="s">
        <v>75</v>
      </c>
    </row>
    <row r="9" spans="1:17" ht="21" x14ac:dyDescent="0.25">
      <c r="A9" s="32" t="s">
        <v>86</v>
      </c>
      <c r="C9" s="3">
        <v>0</v>
      </c>
      <c r="E9" s="16">
        <f>'درآمد ناشی از تغییر قیمت اوراق'!I9</f>
        <v>227976571.75562477</v>
      </c>
      <c r="F9" s="16"/>
      <c r="G9" s="16">
        <v>0</v>
      </c>
      <c r="H9" s="16"/>
      <c r="I9" s="16">
        <f t="shared" ref="I9:I17" si="0">E9</f>
        <v>227976571.75562477</v>
      </c>
      <c r="J9" s="16"/>
      <c r="K9" s="16">
        <v>0</v>
      </c>
      <c r="L9" s="16"/>
      <c r="M9" s="16">
        <f>'درآمد ناشی از تغییر قیمت اوراق'!Q9</f>
        <v>1195488961</v>
      </c>
      <c r="N9" s="16"/>
      <c r="O9" s="16">
        <v>0</v>
      </c>
      <c r="P9" s="16"/>
      <c r="Q9" s="16">
        <f t="shared" ref="Q9:Q17" si="1">M9</f>
        <v>1195488961</v>
      </c>
    </row>
    <row r="10" spans="1:17" ht="21" x14ac:dyDescent="0.25">
      <c r="A10" s="32" t="s">
        <v>102</v>
      </c>
      <c r="C10" s="3">
        <v>0</v>
      </c>
      <c r="E10" s="16">
        <f>'درآمد ناشی از تغییر قیمت اوراق'!I10</f>
        <v>202989601.46500015</v>
      </c>
      <c r="F10" s="16"/>
      <c r="G10" s="16">
        <v>0</v>
      </c>
      <c r="H10" s="16"/>
      <c r="I10" s="16">
        <f t="shared" si="0"/>
        <v>202989601.46500015</v>
      </c>
      <c r="J10" s="16"/>
      <c r="K10" s="16">
        <v>0</v>
      </c>
      <c r="L10" s="16"/>
      <c r="M10" s="16">
        <f>'درآمد ناشی از تغییر قیمت اوراق'!Q10</f>
        <v>894210840.25</v>
      </c>
      <c r="N10" s="16"/>
      <c r="O10" s="16">
        <v>0</v>
      </c>
      <c r="P10" s="16"/>
      <c r="Q10" s="16">
        <f t="shared" si="1"/>
        <v>894210840.25</v>
      </c>
    </row>
    <row r="11" spans="1:17" ht="21" x14ac:dyDescent="0.25">
      <c r="A11" s="32" t="s">
        <v>105</v>
      </c>
      <c r="C11" s="3">
        <v>0</v>
      </c>
      <c r="E11" s="16">
        <f>'درآمد ناشی از تغییر قیمت اوراق'!I11</f>
        <v>2063127990.2624969</v>
      </c>
      <c r="F11" s="16"/>
      <c r="G11" s="16">
        <v>0</v>
      </c>
      <c r="H11" s="16"/>
      <c r="I11" s="16">
        <f t="shared" si="0"/>
        <v>2063127990.2624969</v>
      </c>
      <c r="J11" s="16"/>
      <c r="K11" s="16">
        <v>0</v>
      </c>
      <c r="L11" s="16"/>
      <c r="M11" s="16">
        <f>'درآمد ناشی از تغییر قیمت اوراق'!Q11</f>
        <v>2796021857</v>
      </c>
      <c r="N11" s="16"/>
      <c r="O11" s="16">
        <v>0</v>
      </c>
      <c r="P11" s="16"/>
      <c r="Q11" s="16">
        <f t="shared" si="1"/>
        <v>2796021857</v>
      </c>
    </row>
    <row r="12" spans="1:17" ht="21" x14ac:dyDescent="0.25">
      <c r="A12" s="32" t="s">
        <v>87</v>
      </c>
      <c r="C12" s="3">
        <v>0</v>
      </c>
      <c r="E12" s="16">
        <f>'درآمد ناشی از تغییر قیمت اوراق'!I12</f>
        <v>99607442.878125191</v>
      </c>
      <c r="F12" s="16"/>
      <c r="G12" s="16">
        <v>0</v>
      </c>
      <c r="H12" s="16"/>
      <c r="I12" s="16">
        <f t="shared" si="0"/>
        <v>99607442.878125191</v>
      </c>
      <c r="J12" s="16"/>
      <c r="K12" s="16">
        <v>0</v>
      </c>
      <c r="L12" s="16"/>
      <c r="M12" s="16">
        <f>'درآمد ناشی از تغییر قیمت اوراق'!Q12</f>
        <v>537788175.46875</v>
      </c>
      <c r="N12" s="16"/>
      <c r="O12" s="16">
        <v>0</v>
      </c>
      <c r="P12" s="16"/>
      <c r="Q12" s="16">
        <f t="shared" si="1"/>
        <v>537788175.46875</v>
      </c>
    </row>
    <row r="13" spans="1:17" ht="21" x14ac:dyDescent="0.25">
      <c r="A13" s="32" t="s">
        <v>88</v>
      </c>
      <c r="C13" s="3">
        <v>0</v>
      </c>
      <c r="E13" s="16">
        <f>'درآمد ناشی از تغییر قیمت اوراق'!I13</f>
        <v>73626652.75</v>
      </c>
      <c r="F13" s="16"/>
      <c r="G13" s="16">
        <v>0</v>
      </c>
      <c r="H13" s="16"/>
      <c r="I13" s="16">
        <f t="shared" si="0"/>
        <v>73626652.75</v>
      </c>
      <c r="J13" s="16"/>
      <c r="K13" s="16">
        <v>0</v>
      </c>
      <c r="L13" s="16"/>
      <c r="M13" s="16">
        <f>'درآمد ناشی از تغییر قیمت اوراق'!Q13</f>
        <v>363142316</v>
      </c>
      <c r="N13" s="16"/>
      <c r="O13" s="16">
        <v>0</v>
      </c>
      <c r="P13" s="16"/>
      <c r="Q13" s="16">
        <f t="shared" si="1"/>
        <v>363142316</v>
      </c>
    </row>
    <row r="14" spans="1:17" ht="21" x14ac:dyDescent="0.25">
      <c r="A14" s="32" t="s">
        <v>89</v>
      </c>
      <c r="C14" s="3">
        <v>0</v>
      </c>
      <c r="E14" s="16">
        <f>'درآمد ناشی از تغییر قیمت اوراق'!I14</f>
        <v>50235493.166249752</v>
      </c>
      <c r="F14" s="16"/>
      <c r="G14" s="16">
        <v>0</v>
      </c>
      <c r="H14" s="16"/>
      <c r="I14" s="16">
        <f t="shared" si="0"/>
        <v>50235493.166249752</v>
      </c>
      <c r="J14" s="16"/>
      <c r="K14" s="16">
        <v>0</v>
      </c>
      <c r="L14" s="16"/>
      <c r="M14" s="16">
        <f>'درآمد ناشی از تغییر قیمت اوراق'!Q14</f>
        <v>261456432.35624981</v>
      </c>
      <c r="N14" s="16"/>
      <c r="O14" s="16">
        <v>0</v>
      </c>
      <c r="P14" s="16"/>
      <c r="Q14" s="16">
        <f t="shared" si="1"/>
        <v>261456432.35624981</v>
      </c>
    </row>
    <row r="15" spans="1:17" ht="21" x14ac:dyDescent="0.25">
      <c r="A15" s="32" t="s">
        <v>90</v>
      </c>
      <c r="C15" s="3">
        <v>0</v>
      </c>
      <c r="E15" s="16">
        <f>'درآمد ناشی از تغییر قیمت اوراق'!I15</f>
        <v>26266238.381249905</v>
      </c>
      <c r="F15" s="16"/>
      <c r="G15" s="16">
        <v>0</v>
      </c>
      <c r="H15" s="16"/>
      <c r="I15" s="16">
        <f t="shared" si="0"/>
        <v>26266238.381249905</v>
      </c>
      <c r="J15" s="16"/>
      <c r="K15" s="16">
        <v>0</v>
      </c>
      <c r="L15" s="16"/>
      <c r="M15" s="16">
        <f>'درآمد ناشی از تغییر قیمت اوراق'!Q15</f>
        <v>148188976.875</v>
      </c>
      <c r="N15" s="16"/>
      <c r="O15" s="16">
        <v>0</v>
      </c>
      <c r="P15" s="16"/>
      <c r="Q15" s="16">
        <f t="shared" si="1"/>
        <v>148188976.875</v>
      </c>
    </row>
    <row r="16" spans="1:17" ht="21" x14ac:dyDescent="0.25">
      <c r="A16" s="32" t="s">
        <v>91</v>
      </c>
      <c r="C16" s="3">
        <v>0</v>
      </c>
      <c r="E16" s="16">
        <f>'درآمد ناشی از تغییر قیمت اوراق'!I16</f>
        <v>23750294.47874999</v>
      </c>
      <c r="F16" s="16"/>
      <c r="G16" s="16">
        <v>0</v>
      </c>
      <c r="H16" s="16"/>
      <c r="I16" s="16">
        <f t="shared" si="0"/>
        <v>23750294.47874999</v>
      </c>
      <c r="J16" s="16"/>
      <c r="K16" s="16">
        <v>0</v>
      </c>
      <c r="L16" s="16"/>
      <c r="M16" s="16">
        <f>'درآمد ناشی از تغییر قیمت اوراق'!Q16</f>
        <v>155017505.19749999</v>
      </c>
      <c r="N16" s="16"/>
      <c r="O16" s="16">
        <v>0</v>
      </c>
      <c r="P16" s="16"/>
      <c r="Q16" s="16">
        <f t="shared" si="1"/>
        <v>155017505.19749999</v>
      </c>
    </row>
    <row r="17" spans="1:17" ht="21" x14ac:dyDescent="0.25">
      <c r="A17" s="32" t="s">
        <v>92</v>
      </c>
      <c r="C17" s="3">
        <v>0</v>
      </c>
      <c r="E17" s="16">
        <f>'درآمد ناشی از تغییر قیمت اوراق'!I17</f>
        <v>22170980.78125</v>
      </c>
      <c r="G17" s="3">
        <v>0</v>
      </c>
      <c r="I17" s="16">
        <f t="shared" si="0"/>
        <v>22170980.78125</v>
      </c>
      <c r="K17" s="3">
        <v>0</v>
      </c>
      <c r="M17" s="16">
        <f>'درآمد ناشی از تغییر قیمت اوراق'!Q17</f>
        <v>120837885.125</v>
      </c>
      <c r="O17" s="3">
        <v>0</v>
      </c>
      <c r="Q17" s="16">
        <f t="shared" si="1"/>
        <v>120837885.125</v>
      </c>
    </row>
    <row r="18" spans="1:17" ht="19.5" thickBot="1" x14ac:dyDescent="0.3">
      <c r="C18" s="8">
        <f>SUM(C9:C17)</f>
        <v>0</v>
      </c>
      <c r="E18" s="8">
        <f>SUM(E9:E17)</f>
        <v>2789751265.9187469</v>
      </c>
      <c r="G18" s="8">
        <f>SUM(G9:G17)</f>
        <v>0</v>
      </c>
      <c r="I18" s="8">
        <f>SUM(I9:I17)</f>
        <v>2789751265.9187469</v>
      </c>
      <c r="K18" s="8">
        <f>SUM(K9:K17)</f>
        <v>0</v>
      </c>
      <c r="M18" s="8">
        <f>SUM(M9:M17)</f>
        <v>6472152949.2725</v>
      </c>
      <c r="O18" s="8">
        <f>SUM(O9:O17)</f>
        <v>0</v>
      </c>
      <c r="Q18" s="8">
        <f>SUM(Q9:Q17)</f>
        <v>6472152949.2725</v>
      </c>
    </row>
    <row r="19" spans="1:17" ht="19.5" thickTop="1" x14ac:dyDescent="0.25"/>
  </sheetData>
  <mergeCells count="14">
    <mergeCell ref="A4:Q4"/>
    <mergeCell ref="A3:Q3"/>
    <mergeCell ref="A2:Q2"/>
    <mergeCell ref="O8"/>
    <mergeCell ref="Q8"/>
    <mergeCell ref="K7:Q7"/>
    <mergeCell ref="A7:A8"/>
    <mergeCell ref="C8"/>
    <mergeCell ref="E8"/>
    <mergeCell ref="G8"/>
    <mergeCell ref="I8"/>
    <mergeCell ref="C7:I7"/>
    <mergeCell ref="K8"/>
    <mergeCell ref="M8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K14"/>
  <sheetViews>
    <sheetView rightToLeft="1" view="pageBreakPreview" zoomScaleNormal="80" zoomScaleSheetLayoutView="100" workbookViewId="0">
      <selection activeCell="A5" sqref="A5"/>
    </sheetView>
  </sheetViews>
  <sheetFormatPr defaultRowHeight="18.75" x14ac:dyDescent="0.25"/>
  <cols>
    <col min="1" max="1" width="19.425781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39.8554687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39.8554687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30" x14ac:dyDescent="0.25">
      <c r="A3" s="44" t="s">
        <v>58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30" x14ac:dyDescent="0.25">
      <c r="A4" s="44" t="s">
        <v>108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30" x14ac:dyDescent="0.25">
      <c r="A5" s="34" t="s">
        <v>82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7" spans="1:11" ht="30" x14ac:dyDescent="0.25">
      <c r="A7" s="46" t="s">
        <v>76</v>
      </c>
      <c r="B7" s="46" t="s">
        <v>76</v>
      </c>
      <c r="C7" s="46" t="s">
        <v>76</v>
      </c>
      <c r="E7" s="46" t="s">
        <v>60</v>
      </c>
      <c r="F7" s="46" t="s">
        <v>60</v>
      </c>
      <c r="G7" s="46" t="s">
        <v>60</v>
      </c>
      <c r="I7" s="46" t="s">
        <v>61</v>
      </c>
      <c r="J7" s="46" t="s">
        <v>61</v>
      </c>
      <c r="K7" s="46" t="s">
        <v>61</v>
      </c>
    </row>
    <row r="8" spans="1:11" ht="30" x14ac:dyDescent="0.25">
      <c r="A8" s="46" t="s">
        <v>77</v>
      </c>
      <c r="C8" s="46" t="s">
        <v>45</v>
      </c>
      <c r="E8" s="46" t="s">
        <v>78</v>
      </c>
      <c r="G8" s="46" t="s">
        <v>79</v>
      </c>
      <c r="I8" s="46" t="s">
        <v>78</v>
      </c>
      <c r="K8" s="46" t="s">
        <v>79</v>
      </c>
    </row>
    <row r="9" spans="1:11" ht="21" x14ac:dyDescent="0.45">
      <c r="A9" s="2" t="s">
        <v>51</v>
      </c>
      <c r="C9" s="1" t="s">
        <v>52</v>
      </c>
      <c r="E9" s="3">
        <v>41251282</v>
      </c>
      <c r="G9" s="1">
        <v>0</v>
      </c>
      <c r="I9" s="39">
        <v>984010140</v>
      </c>
      <c r="K9" s="1">
        <v>0</v>
      </c>
    </row>
    <row r="10" spans="1:11" ht="19.5" thickBot="1" x14ac:dyDescent="0.3">
      <c r="E10" s="8">
        <f>SUM(E9)</f>
        <v>41251282</v>
      </c>
      <c r="G10" s="12">
        <f>SUM(G9)</f>
        <v>0</v>
      </c>
      <c r="I10" s="8">
        <f>SUM(I9)</f>
        <v>984010140</v>
      </c>
      <c r="K10" s="12">
        <f>SUM(K9)</f>
        <v>0</v>
      </c>
    </row>
    <row r="11" spans="1:11" ht="19.5" thickTop="1" x14ac:dyDescent="0.25"/>
    <row r="12" spans="1:11" x14ac:dyDescent="0.25">
      <c r="E12" s="3"/>
    </row>
    <row r="14" spans="1:11" x14ac:dyDescent="0.25">
      <c r="E14" s="3"/>
    </row>
  </sheetData>
  <mergeCells count="12">
    <mergeCell ref="A2:K2"/>
    <mergeCell ref="A8"/>
    <mergeCell ref="C8"/>
    <mergeCell ref="A7:C7"/>
    <mergeCell ref="E8"/>
    <mergeCell ref="G8"/>
    <mergeCell ref="E7:G7"/>
    <mergeCell ref="I8"/>
    <mergeCell ref="K8"/>
    <mergeCell ref="I7:K7"/>
    <mergeCell ref="A4:K4"/>
    <mergeCell ref="A3:K3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جلد</vt:lpstr>
      <vt:lpstr>سهام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در امد ناشی از فروش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جلد!Print_Area</vt:lpstr>
      <vt:lpstr>'جمع درآمدها'!Print_Area</vt:lpstr>
      <vt:lpstr>'درآمد سپرده بانکی'!Print_Area</vt:lpstr>
      <vt:lpstr>'درآمد ناشی از تغییر قیمت اوراق'!Print_Area</vt:lpstr>
      <vt:lpstr>'سایر درآمدها'!Print_Area</vt:lpstr>
      <vt:lpstr>سپرده!Print_Area</vt:lpstr>
      <vt:lpstr>'سرمایه‌گذاری در اوراق بهادار'!Print_Area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Hanieh Saeidi</dc:creator>
  <cp:lastModifiedBy>Reza Ahmadi</cp:lastModifiedBy>
  <cp:lastPrinted>2021-12-29T16:44:38Z</cp:lastPrinted>
  <dcterms:created xsi:type="dcterms:W3CDTF">2021-12-19T08:28:11Z</dcterms:created>
  <dcterms:modified xsi:type="dcterms:W3CDTF">2022-03-28T12:00:01Z</dcterms:modified>
</cp:coreProperties>
</file>