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7384\Desktop\"/>
    </mc:Choice>
  </mc:AlternateContent>
  <xr:revisionPtr revIDLastSave="0" documentId="13_ncr:1_{20334E3D-557A-468B-9A92-54090FC19EEA}" xr6:coauthVersionLast="47" xr6:coauthVersionMax="47" xr10:uidLastSave="{00000000-0000-0000-0000-000000000000}"/>
  <bookViews>
    <workbookView xWindow="-120" yWindow="-120" windowWidth="24240" windowHeight="13140" tabRatio="833" activeTab="1" xr2:uid="{00000000-000D-0000-FFFF-FFFF00000000}"/>
  </bookViews>
  <sheets>
    <sheet name="جلد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سرمایه‌گذاری در اوراق بهادار" sheetId="12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2">'اوراق مشارکت'!$A$1:$AK$21</definedName>
    <definedName name="_xlnm.Print_Area" localSheetId="0">جلد!$A$1:$I$16</definedName>
    <definedName name="_xlnm.Print_Area" localSheetId="9">'جمع درآمدها'!$A$1:$H$12</definedName>
    <definedName name="_xlnm.Print_Area" localSheetId="7">'درآمد سپرده بانکی'!$A$1:$L$11</definedName>
    <definedName name="_xlnm.Print_Area" localSheetId="5">'درآمد ناشی از تغییر قیمت اوراق'!$A$1:$R$20</definedName>
    <definedName name="_xlnm.Print_Area" localSheetId="8">'سایر درآمدها'!$A$1:$F$12</definedName>
    <definedName name="_xlnm.Print_Area" localSheetId="6">'سرمایه‌گذاری در اوراق بهادار'!$A$1:$R$20</definedName>
    <definedName name="_xlnm.Print_Area" localSheetId="4">'سود اوراق بهادار و سپرده بانکی'!$A$1:$T$11</definedName>
    <definedName name="_xlnm.Print_Area" localSheetId="1">سهام!$A$1:$Y$12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2" l="1"/>
  <c r="I9" i="12"/>
  <c r="I9" i="9" l="1"/>
  <c r="AK10" i="3"/>
  <c r="I9" i="13" l="1"/>
  <c r="O9" i="7"/>
  <c r="AK19" i="3"/>
  <c r="AG10" i="3"/>
  <c r="AE39" i="3" l="1"/>
  <c r="AE40" i="3"/>
  <c r="AE41" i="3"/>
  <c r="AG41" i="3" s="1"/>
  <c r="AI41" i="3" s="1"/>
  <c r="AE42" i="3"/>
  <c r="AG42" i="3" s="1"/>
  <c r="AI42" i="3" s="1"/>
  <c r="AE43" i="3"/>
  <c r="AE44" i="3"/>
  <c r="AE45" i="3"/>
  <c r="AE46" i="3"/>
  <c r="AG46" i="3" s="1"/>
  <c r="AI46" i="3" s="1"/>
  <c r="AE47" i="3"/>
  <c r="AE49" i="3"/>
  <c r="AG49" i="3" s="1"/>
  <c r="AE50" i="3"/>
  <c r="AE38" i="3"/>
  <c r="AG40" i="3" l="1"/>
  <c r="AI40" i="3" s="1"/>
  <c r="AE48" i="3"/>
  <c r="AG48" i="3" s="1"/>
  <c r="AG38" i="3"/>
  <c r="AI38" i="3" s="1"/>
  <c r="AG47" i="3"/>
  <c r="AI47" i="3" s="1"/>
  <c r="AG45" i="3"/>
  <c r="AI45" i="3" s="1"/>
  <c r="AG39" i="3"/>
  <c r="AI39" i="3" s="1"/>
  <c r="AG44" i="3"/>
  <c r="AI44" i="3" s="1"/>
  <c r="AG43" i="3"/>
  <c r="AI43" i="3" s="1"/>
  <c r="O19" i="9"/>
  <c r="AG11" i="3"/>
  <c r="AG12" i="3"/>
  <c r="AG13" i="3"/>
  <c r="AG14" i="3"/>
  <c r="AG15" i="3"/>
  <c r="AG16" i="3"/>
  <c r="AG17" i="3"/>
  <c r="AG18" i="3"/>
  <c r="AG19" i="3"/>
  <c r="AI48" i="3" l="1"/>
  <c r="AE27" i="3"/>
  <c r="AE55" i="3" s="1"/>
  <c r="M9" i="7"/>
  <c r="AG27" i="3" l="1"/>
  <c r="AI27" i="3" s="1"/>
  <c r="AI20" i="3"/>
  <c r="AE24" i="3" l="1"/>
  <c r="AE52" i="3" s="1"/>
  <c r="AE25" i="3"/>
  <c r="AE26" i="3"/>
  <c r="AE28" i="3"/>
  <c r="AG28" i="3" s="1"/>
  <c r="AI28" i="3" s="1"/>
  <c r="AE29" i="3"/>
  <c r="AG29" i="3" s="1"/>
  <c r="AI29" i="3" s="1"/>
  <c r="AE30" i="3"/>
  <c r="AG30" i="3" s="1"/>
  <c r="AE31" i="3"/>
  <c r="AG31" i="3" s="1"/>
  <c r="AI31" i="3" s="1"/>
  <c r="AE32" i="3"/>
  <c r="AG32" i="3" s="1"/>
  <c r="AI32" i="3" s="1"/>
  <c r="AE23" i="3"/>
  <c r="AG23" i="3" l="1"/>
  <c r="AI23" i="3" s="1"/>
  <c r="AE51" i="3"/>
  <c r="AG26" i="3"/>
  <c r="AI26" i="3" s="1"/>
  <c r="AE54" i="3"/>
  <c r="AG25" i="3"/>
  <c r="AI25" i="3" s="1"/>
  <c r="AE53" i="3"/>
  <c r="AG24" i="3"/>
  <c r="AI24" i="3" s="1"/>
  <c r="AI30" i="3"/>
  <c r="AI33" i="3" l="1"/>
  <c r="AI34" i="3" s="1"/>
  <c r="AF20" i="3"/>
  <c r="C11" i="14"/>
  <c r="E11" i="14"/>
  <c r="E10" i="9"/>
  <c r="E11" i="9"/>
  <c r="E12" i="9"/>
  <c r="M12" i="9" s="1"/>
  <c r="E13" i="9"/>
  <c r="M13" i="9" s="1"/>
  <c r="E14" i="9"/>
  <c r="M14" i="9" s="1"/>
  <c r="E15" i="9"/>
  <c r="M15" i="9" s="1"/>
  <c r="E16" i="9"/>
  <c r="M16" i="9" s="1"/>
  <c r="E17" i="9"/>
  <c r="M17" i="9" s="1"/>
  <c r="E18" i="9"/>
  <c r="M18" i="9" s="1"/>
  <c r="E9" i="9"/>
  <c r="S9" i="7"/>
  <c r="M9" i="9" l="1"/>
  <c r="Q9" i="9" s="1"/>
  <c r="M11" i="9"/>
  <c r="Q11" i="9" s="1"/>
  <c r="M11" i="12" s="1"/>
  <c r="I13" i="9"/>
  <c r="E13" i="12" s="1"/>
  <c r="M10" i="9"/>
  <c r="Q10" i="9" s="1"/>
  <c r="M10" i="12" s="1"/>
  <c r="I14" i="9"/>
  <c r="E14" i="12" s="1"/>
  <c r="I18" i="9"/>
  <c r="E18" i="12" s="1"/>
  <c r="I12" i="9"/>
  <c r="E12" i="12" s="1"/>
  <c r="I17" i="9"/>
  <c r="E17" i="12" s="1"/>
  <c r="I16" i="9"/>
  <c r="E16" i="12" s="1"/>
  <c r="I10" i="9"/>
  <c r="E10" i="12" s="1"/>
  <c r="I15" i="9"/>
  <c r="E15" i="12" s="1"/>
  <c r="I11" i="9"/>
  <c r="E11" i="12" s="1"/>
  <c r="M9" i="12" l="1"/>
  <c r="Q9" i="12" s="1"/>
  <c r="I19" i="9"/>
  <c r="E9" i="12"/>
  <c r="Q12" i="9"/>
  <c r="U11" i="1"/>
  <c r="Q10" i="12"/>
  <c r="Q11" i="12"/>
  <c r="I10" i="12"/>
  <c r="I11" i="12"/>
  <c r="I12" i="12"/>
  <c r="I13" i="12"/>
  <c r="I14" i="12"/>
  <c r="I15" i="12"/>
  <c r="I16" i="12"/>
  <c r="I17" i="12"/>
  <c r="I18" i="12"/>
  <c r="Q13" i="9"/>
  <c r="M13" i="12" s="1"/>
  <c r="Q13" i="12" s="1"/>
  <c r="Q14" i="9"/>
  <c r="M14" i="12" s="1"/>
  <c r="Q14" i="12" s="1"/>
  <c r="Q15" i="9"/>
  <c r="M15" i="12" s="1"/>
  <c r="Q15" i="12" s="1"/>
  <c r="Q16" i="9"/>
  <c r="M16" i="12" s="1"/>
  <c r="Q16" i="12" s="1"/>
  <c r="Q17" i="9"/>
  <c r="M17" i="12" s="1"/>
  <c r="Q17" i="12" s="1"/>
  <c r="Q18" i="9"/>
  <c r="M18" i="12" s="1"/>
  <c r="Q18" i="12" s="1"/>
  <c r="Q19" i="9" l="1"/>
  <c r="M12" i="12"/>
  <c r="Q12" i="12" s="1"/>
  <c r="S10" i="6" l="1"/>
  <c r="S9" i="6"/>
  <c r="AK11" i="3"/>
  <c r="AK12" i="3"/>
  <c r="AK13" i="3"/>
  <c r="AK14" i="3"/>
  <c r="AK15" i="3"/>
  <c r="AK16" i="3"/>
  <c r="AK17" i="3"/>
  <c r="AK18" i="3"/>
  <c r="K10" i="13"/>
  <c r="I10" i="13"/>
  <c r="G10" i="13"/>
  <c r="E10" i="13"/>
  <c r="C10" i="15" s="1"/>
  <c r="G10" i="15" s="1"/>
  <c r="Q19" i="12"/>
  <c r="O19" i="12"/>
  <c r="M19" i="12"/>
  <c r="K19" i="12"/>
  <c r="C9" i="15"/>
  <c r="G19" i="12"/>
  <c r="E19" i="12"/>
  <c r="C19" i="12"/>
  <c r="M19" i="9"/>
  <c r="G19" i="9"/>
  <c r="E19" i="9"/>
  <c r="S10" i="7"/>
  <c r="Q10" i="7"/>
  <c r="O10" i="7"/>
  <c r="M10" i="7"/>
  <c r="K10" i="7"/>
  <c r="I10" i="7"/>
  <c r="Q11" i="6"/>
  <c r="O11" i="6"/>
  <c r="M11" i="6"/>
  <c r="K11" i="6"/>
  <c r="AG20" i="3"/>
  <c r="AA20" i="3"/>
  <c r="W20" i="3"/>
  <c r="S20" i="3"/>
  <c r="Q20" i="3"/>
  <c r="W11" i="1"/>
  <c r="O11" i="1"/>
  <c r="S11" i="1" s="1"/>
  <c r="K11" i="1"/>
  <c r="G11" i="1"/>
  <c r="E11" i="1"/>
  <c r="Y10" i="1"/>
  <c r="Y11" i="1" s="1"/>
  <c r="C11" i="15" l="1"/>
  <c r="E10" i="15" s="1"/>
  <c r="G9" i="15"/>
  <c r="G11" i="15" s="1"/>
  <c r="S11" i="6"/>
  <c r="AK20" i="3"/>
  <c r="E9" i="15" l="1"/>
  <c r="E11" i="15" s="1"/>
</calcChain>
</file>

<file path=xl/sharedStrings.xml><?xml version="1.0" encoding="utf-8"?>
<sst xmlns="http://schemas.openxmlformats.org/spreadsheetml/2006/main" count="377" uniqueCount="113">
  <si>
    <t>صندوق سرمایه‌گذاری جسورانه فیروزه</t>
  </si>
  <si>
    <t>صورت وضعیت پورتفوی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</si>
  <si>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</si>
  <si>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</si>
  <si>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</si>
  <si>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</si>
  <si>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</si>
  <si>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</si>
  <si>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</si>
  <si>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</si>
  <si>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</si>
  <si>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</si>
  <si>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</si>
  <si>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</si>
  <si>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</si>
  <si>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</si>
  <si>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</si>
  <si>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</si>
  <si>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</si>
  <si>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</si>
  <si>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</si>
  <si>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</si>
  <si>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</si>
  <si>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بله</t>
  </si>
  <si>
    <t>1399/11/21</t>
  </si>
  <si>
    <t>1402/08/07</t>
  </si>
  <si>
    <t>1398/09/13</t>
  </si>
  <si>
    <t>1400/11/11</t>
  </si>
  <si>
    <t>1398/08/11</t>
  </si>
  <si>
    <t>1401/03/18</t>
  </si>
  <si>
    <t>1398/07/13</t>
  </si>
  <si>
    <t>1401/04/13</t>
  </si>
  <si>
    <t>1398/11/07</t>
  </si>
  <si>
    <t>1401/05/12</t>
  </si>
  <si>
    <t>1399/02/20</t>
  </si>
  <si>
    <t>1402/08/06</t>
  </si>
  <si>
    <t>1399/01/27</t>
  </si>
  <si>
    <t>1402/09/06</t>
  </si>
  <si>
    <t>1399/09/05</t>
  </si>
  <si>
    <t>1402/02/18</t>
  </si>
  <si>
    <t>1399/09/25</t>
  </si>
  <si>
    <t>1402/06/06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</si>
  <si>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</si>
  <si>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</si>
  <si>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</si>
  <si>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</si>
  <si>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</si>
  <si>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</si>
  <si>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</si>
  <si>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</si>
  <si>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</si>
  <si>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</si>
  <si>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</si>
  <si>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</si>
  <si>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100310810707073643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</si>
  <si>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</si>
  <si>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</si>
  <si>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</si>
  <si>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</si>
  <si>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</si>
  <si>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</si>
  <si>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</si>
  <si>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</si>
  <si>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</si>
  <si>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</si>
  <si>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</si>
  <si>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</si>
  <si>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</si>
  <si>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</si>
  <si>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</si>
  <si>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</si>
  <si>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</si>
  <si>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</si>
  <si>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</si>
  <si>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</si>
  <si>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</si>
  <si>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</si>
  <si>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</si>
  <si>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</si>
  <si>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</si>
  <si>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</si>
  <si>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</si>
  <si>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</si>
  <si>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</si>
  <si>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</si>
  <si>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شرکت پویندگان نیرو شایسته منطقه آزاد انزلی (پونیشا)</t>
  </si>
  <si>
    <t>-</t>
  </si>
  <si>
    <t>1003-10-810-707073643</t>
  </si>
  <si>
    <t>اسنادخزانه-م12بودجه98-001111 - اخزا 812</t>
  </si>
  <si>
    <t>اسنادخزانه-م21بودجه98-020906 - اخزا 821</t>
  </si>
  <si>
    <t>اسنادخزانه-م9بودجه99-020316 - اخزا 910</t>
  </si>
  <si>
    <t>اسنادخزانه-م10بودجه99-020807 - اخزا 909</t>
  </si>
  <si>
    <t>اسنادخزانه-م8بودجه99-020606 - اخزا 908</t>
  </si>
  <si>
    <t>اسنادخزانه-م5بودجه99-020218 - اخزا 905</t>
  </si>
  <si>
    <t>اسنادخزانه-م17بودجه98-010512 - اخزا 817</t>
  </si>
  <si>
    <t>اسنادخزانه-م20بودجه98-020806 - اخزا 820</t>
  </si>
  <si>
    <t>اسنادخزانه-م15بودجه98-010406 - اخزا 815</t>
  </si>
  <si>
    <t>اسنادخزانه-م14بودجه98-010318 - اخزا 814</t>
  </si>
  <si>
    <t>برای ماه منتهی به 1400/09/30</t>
  </si>
  <si>
    <t>1400/09/30</t>
  </si>
  <si>
    <t>اسنادخزانه-م9بودجه99-020807  - اخزا 910</t>
  </si>
  <si>
    <t>اسنادخزانه-م10بودجه99-020316  - اخزا 909</t>
  </si>
  <si>
    <t xml:space="preserve">سایر درآمدها </t>
  </si>
  <si>
    <t>صورت وضعیت پورتفوی صندوق
سرمایه‌گذاری جسورانه فیروزه</t>
  </si>
  <si>
    <t>سهام</t>
  </si>
  <si>
    <t>درآمد ناشی از تغییر قیمت اوراق</t>
  </si>
  <si>
    <t>اوراق بهادار با درآمد ثابت</t>
  </si>
  <si>
    <t>سپرده بانکی</t>
  </si>
  <si>
    <t>سود اوراق بهادار و سپرده بانکی</t>
  </si>
  <si>
    <t>جمع درآمدها</t>
  </si>
  <si>
    <t>برای دوره یک ماهه منتهی به 30 دی ماه 1400</t>
  </si>
  <si>
    <t>برای ماه منتهی به 1400/10/30</t>
  </si>
  <si>
    <t>1400/10/30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</si>
</sst>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-_ ;_ * #,##0.00\-_ ;_ * &quot;-&quot;??_-_ ;_ @_ "/>
    <numFmt numFmtId="164" formatCode="_(* #,##0.00_);_(* \(#,##0.00\);_(* &quot;-&quot;??_);_(@_)"/>
    <numFmt numFmtId="165" formatCode="_ * #,##0_-_ ;_ * #,##0\-_ ;_ * &quot;-&quot;??_-_ ;_ @_ "/>
    <numFmt numFmtId="166" formatCode="#,##0;\(#,##0\)"/>
    <numFmt numFmtId="167" formatCode="#,##0_-;\(#,###\)"/>
    <numFmt numFmtId="168" formatCode="_(* #,##0_);_(* \(#,##0\);_(* &quot;-&quot;??_);_(@_)"/>
  </numFmts>
  <fonts count="15" x14ac:knownFonts="1">
    <font>
      <sz val="11"/>
      <name val="Calibri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0"/>
      <color rgb="FF000000"/>
      <name val="Arial"/>
      <family val="2"/>
    </font>
    <font>
      <sz val="13"/>
      <color rgb="FF000000"/>
      <name val="B Nazanin"/>
      <charset val="178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  <font>
      <sz val="13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165" fontId="3" fillId="0" borderId="0" xfId="3" applyNumberFormat="1" applyFont="1" applyAlignment="1">
      <alignment horizontal="center" vertical="center"/>
    </xf>
    <xf numFmtId="3" fontId="3" fillId="0" borderId="0" xfId="2" applyNumberFormat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6" fontId="8" fillId="0" borderId="0" xfId="4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/>
    </xf>
    <xf numFmtId="168" fontId="3" fillId="0" borderId="0" xfId="5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6" fillId="0" borderId="0" xfId="2"/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68" fontId="3" fillId="0" borderId="0" xfId="5" applyNumberFormat="1" applyFont="1" applyFill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8">
    <cellStyle name="Comma" xfId="5" builtinId="3"/>
    <cellStyle name="Comma 2" xfId="3" xr:uid="{E1E80235-B753-4DA9-BAA0-8A36FC7FCECB}"/>
    <cellStyle name="Comma 3" xfId="7" xr:uid="{5300C12C-D2E9-4920-AC6E-9EF0EC0C5953}"/>
    <cellStyle name="Normal" xfId="0" builtinId="0"/>
    <cellStyle name="Normal 2" xfId="2" xr:uid="{0E7F15EC-CCBB-49A3-ABE5-71EF72BC0752}"/>
    <cellStyle name="Normal 3" xfId="4" xr:uid="{C877A159-4FFB-4053-BE6C-B9453290785B}"/>
    <cellStyle name="Normal 4" xfId="6" xr:uid="{0C894829-A82F-4F26-85AF-A93EC216A33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9</xdr:row>
      <xdr:rowOff>133350</xdr:rowOff>
    </xdr:from>
    <xdr:to>
      <xdr:col>6</xdr:col>
      <xdr:colOff>228600</xdr:colOff>
      <xdr:row>11</xdr:row>
      <xdr:rowOff>559254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E5D9AA-F11A-450B-A793-2D7A6485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2504150" y="5467350"/>
          <a:ext cx="1543050" cy="187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A9CF-3947-4609-A575-A9DB59D23694}">
  <dimension ref="A6:I14"/>
  <sheetViews>
    <sheetView rightToLeft="1" view="pageBreakPreview" topLeftCell="A10" zoomScaleNormal="100" zoomScaleSheetLayoutView="100" workbookViewId="0">
      <selection activeCell="A15" sqref="A15"/>
    </sheetView>
  </sheetViews>
  <sheetFormatPr defaultColWidth="8.85546875" defaultRowHeight="15" x14ac:dyDescent="0.25"/>
  <cols>
    <col min="1" max="1" width="3.42578125" style="22" customWidth="1"/>
    <col min="2" max="6" width="8.85546875" style="22"/>
    <col min="7" max="7" width="19.28515625" style="22" customWidth="1"/>
    <col min="8" max="16384" width="8.85546875" style="22"/>
  </cols>
  <sheetData>
    <row r="6" spans="1:9" ht="145.5" customHeight="1" x14ac:dyDescent="0.25">
      <c r="A6" s="36" t="s">
        <v>103</v>
      </c>
      <c r="B6" s="36"/>
      <c r="C6" s="36"/>
      <c r="D6" s="36"/>
      <c r="E6" s="36"/>
      <c r="F6" s="36"/>
      <c r="G6" s="36"/>
      <c r="H6" s="36"/>
      <c r="I6" s="36"/>
    </row>
    <row r="7" spans="1:9" ht="49.5" customHeight="1" x14ac:dyDescent="0.25">
      <c r="A7" s="23"/>
      <c r="B7" s="23"/>
      <c r="C7" s="23"/>
      <c r="D7" s="23"/>
      <c r="E7" s="23"/>
      <c r="F7" s="23"/>
      <c r="G7" s="23"/>
      <c r="H7" s="24"/>
    </row>
    <row r="8" spans="1:9" ht="58.5" customHeight="1" x14ac:dyDescent="0.25">
      <c r="A8" s="23"/>
      <c r="B8" s="23"/>
      <c r="C8" s="23"/>
      <c r="D8" s="23"/>
      <c r="E8" s="23"/>
      <c r="F8" s="23"/>
      <c r="G8" s="23"/>
      <c r="H8" s="24"/>
    </row>
    <row r="9" spans="1:9" ht="91.5" customHeight="1" x14ac:dyDescent="0.25">
      <c r="A9" s="23"/>
      <c r="B9" s="23"/>
      <c r="C9" s="23"/>
      <c r="D9" s="23"/>
      <c r="E9" s="23"/>
      <c r="F9" s="23"/>
      <c r="G9" s="23"/>
      <c r="H9" s="24"/>
    </row>
    <row r="10" spans="1:9" ht="57" x14ac:dyDescent="0.25">
      <c r="A10" s="23"/>
      <c r="B10" s="23"/>
      <c r="C10" s="23"/>
      <c r="D10" s="23"/>
      <c r="E10" s="23"/>
      <c r="F10" s="23"/>
      <c r="G10" s="23"/>
      <c r="H10" s="24"/>
    </row>
    <row r="11" spans="1:9" ht="57" x14ac:dyDescent="0.25">
      <c r="A11" s="23"/>
      <c r="B11" s="23"/>
      <c r="C11" s="23"/>
      <c r="D11" s="23"/>
      <c r="E11" s="23"/>
      <c r="F11" s="23"/>
      <c r="G11" s="23"/>
      <c r="H11" s="24"/>
    </row>
    <row r="12" spans="1:9" ht="108" customHeight="1" x14ac:dyDescent="0.25">
      <c r="A12" s="23"/>
      <c r="B12" s="23"/>
      <c r="C12" s="23"/>
      <c r="D12" s="23"/>
      <c r="E12" s="23"/>
      <c r="F12" s="23"/>
      <c r="G12" s="23"/>
      <c r="H12" s="24"/>
    </row>
    <row r="14" spans="1:9" ht="30" customHeight="1" x14ac:dyDescent="0.25">
      <c r="A14" s="37" t="s">
        <v>110</v>
      </c>
      <c r="B14" s="37"/>
      <c r="C14" s="37"/>
      <c r="D14" s="37"/>
      <c r="E14" s="37"/>
      <c r="F14" s="37"/>
      <c r="G14" s="37"/>
      <c r="H14" s="37"/>
      <c r="I14" s="37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2"/>
  <sheetViews>
    <sheetView rightToLeft="1" view="pageBreakPreview" zoomScaleNormal="100" zoomScaleSheetLayoutView="100" workbookViewId="0">
      <selection activeCell="G11" sqref="G11"/>
    </sheetView>
  </sheetViews>
  <sheetFormatPr defaultRowHeight="18.75" x14ac:dyDescent="0.25"/>
  <cols>
    <col min="1" max="1" width="36.42578125" style="1" customWidth="1"/>
    <col min="2" max="2" width="1" style="1" customWidth="1"/>
    <col min="3" max="3" width="15.7109375" style="1" bestFit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40" t="s">
        <v>0</v>
      </c>
      <c r="B2" s="40"/>
      <c r="C2" s="40"/>
      <c r="D2" s="40"/>
      <c r="E2" s="40"/>
      <c r="F2" s="40"/>
      <c r="G2" s="40"/>
    </row>
    <row r="3" spans="1:7" ht="30" x14ac:dyDescent="0.25">
      <c r="A3" s="40" t="s">
        <v>60</v>
      </c>
      <c r="B3" s="40"/>
      <c r="C3" s="40"/>
      <c r="D3" s="40"/>
      <c r="E3" s="40"/>
      <c r="F3" s="40"/>
      <c r="G3" s="40"/>
    </row>
    <row r="4" spans="1:7" ht="30" x14ac:dyDescent="0.25">
      <c r="A4" s="40" t="s">
        <v>111</v>
      </c>
      <c r="B4" s="40"/>
      <c r="C4" s="40"/>
      <c r="D4" s="40"/>
      <c r="E4" s="40"/>
      <c r="F4" s="40"/>
      <c r="G4" s="40"/>
    </row>
    <row r="5" spans="1:7" ht="30" x14ac:dyDescent="0.25">
      <c r="A5" s="19"/>
      <c r="B5" s="19"/>
      <c r="C5" s="19"/>
      <c r="D5" s="19"/>
      <c r="E5" s="19"/>
      <c r="F5" s="19"/>
      <c r="G5" s="19"/>
    </row>
    <row r="6" spans="1:7" ht="30" x14ac:dyDescent="0.25">
      <c r="A6" s="34" t="s">
        <v>109</v>
      </c>
      <c r="B6" s="19"/>
      <c r="C6" s="19"/>
      <c r="D6" s="19"/>
      <c r="E6" s="19"/>
      <c r="F6" s="19"/>
      <c r="G6" s="19"/>
    </row>
    <row r="8" spans="1:7" ht="30" x14ac:dyDescent="0.25">
      <c r="A8" s="39" t="s">
        <v>64</v>
      </c>
      <c r="C8" s="39" t="s">
        <v>50</v>
      </c>
      <c r="E8" s="39" t="s">
        <v>75</v>
      </c>
      <c r="G8" s="39" t="s">
        <v>12</v>
      </c>
    </row>
    <row r="9" spans="1:7" ht="21" x14ac:dyDescent="0.25">
      <c r="A9" s="13" t="s">
        <v>83</v>
      </c>
      <c r="C9" s="3">
        <f>'سرمایه‌گذاری در اوراق بهادار'!I19</f>
        <v>2646450243.9375</v>
      </c>
      <c r="E9" s="10">
        <f>C9/$C$11</f>
        <v>0.87093159748848958</v>
      </c>
      <c r="G9" s="10">
        <f>C9/سهام!$Y$15</f>
        <v>1.2687069107507908E-2</v>
      </c>
    </row>
    <row r="10" spans="1:7" ht="21" x14ac:dyDescent="0.25">
      <c r="A10" s="13" t="s">
        <v>84</v>
      </c>
      <c r="C10" s="3">
        <f>'درآمد سپرده بانکی'!E10</f>
        <v>392192804</v>
      </c>
      <c r="E10" s="10">
        <f>C10/$C$11</f>
        <v>0.12906840251151039</v>
      </c>
      <c r="G10" s="10">
        <f>C10/سهام!$Y$15</f>
        <v>1.8801703221943569E-3</v>
      </c>
    </row>
    <row r="11" spans="1:7" ht="19.5" thickBot="1" x14ac:dyDescent="0.3">
      <c r="A11" s="14"/>
      <c r="C11" s="8">
        <f>SUM(C9:C10)</f>
        <v>3038643047.9375</v>
      </c>
      <c r="E11" s="11">
        <f>SUM(E9:E10)</f>
        <v>1</v>
      </c>
      <c r="G11" s="11">
        <f>SUM(G9:G10)</f>
        <v>1.4567239429702264E-2</v>
      </c>
    </row>
    <row r="12" spans="1:7" ht="19.5" thickTop="1" x14ac:dyDescent="0.25"/>
  </sheetData>
  <mergeCells count="7">
    <mergeCell ref="A3:G3"/>
    <mergeCell ref="A2:G2"/>
    <mergeCell ref="A8"/>
    <mergeCell ref="C8"/>
    <mergeCell ref="E8"/>
    <mergeCell ref="G8"/>
    <mergeCell ref="A4:G4"/>
  </mergeCells>
  <pageMargins left="0.70866141732283472" right="0.98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6"/>
  <sheetViews>
    <sheetView rightToLeft="1" tabSelected="1" view="pageBreakPreview" topLeftCell="B1" zoomScaleNormal="80" zoomScaleSheetLayoutView="100" workbookViewId="0">
      <selection activeCell="O22" sqref="O22"/>
    </sheetView>
  </sheetViews>
  <sheetFormatPr defaultRowHeight="18.75" x14ac:dyDescent="0.25"/>
  <cols>
    <col min="1" max="1" width="41.2851562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6.8554687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4.425781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3.42578125" style="1" bestFit="1" customWidth="1"/>
    <col min="20" max="20" width="1" style="1" customWidth="1"/>
    <col min="21" max="21" width="17.85546875" style="1" bestFit="1" customWidth="1"/>
    <col min="22" max="22" width="1" style="1" customWidth="1"/>
    <col min="23" max="23" width="24.5703125" style="1" bestFit="1" customWidth="1"/>
    <col min="24" max="24" width="1" style="1" customWidth="1"/>
    <col min="25" max="25" width="37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30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30" x14ac:dyDescent="0.25">
      <c r="A4" s="40" t="s">
        <v>111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30" x14ac:dyDescent="0.25">
      <c r="A5" s="34" t="s">
        <v>104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26.25" x14ac:dyDescent="0.25">
      <c r="A6" s="33"/>
    </row>
    <row r="7" spans="1:25" ht="30" x14ac:dyDescent="0.25">
      <c r="A7" s="38" t="s">
        <v>2</v>
      </c>
      <c r="C7" s="39" t="s">
        <v>99</v>
      </c>
      <c r="D7" s="39" t="s">
        <v>3</v>
      </c>
      <c r="E7" s="39" t="s">
        <v>3</v>
      </c>
      <c r="F7" s="39" t="s">
        <v>3</v>
      </c>
      <c r="G7" s="39" t="s">
        <v>3</v>
      </c>
      <c r="I7" s="39" t="s">
        <v>4</v>
      </c>
      <c r="J7" s="39" t="s">
        <v>4</v>
      </c>
      <c r="K7" s="39" t="s">
        <v>4</v>
      </c>
      <c r="L7" s="39" t="s">
        <v>4</v>
      </c>
      <c r="M7" s="39" t="s">
        <v>4</v>
      </c>
      <c r="N7" s="39" t="s">
        <v>4</v>
      </c>
      <c r="O7" s="39" t="s">
        <v>4</v>
      </c>
      <c r="Q7" s="39" t="s">
        <v>112</v>
      </c>
      <c r="R7" s="39" t="s">
        <v>5</v>
      </c>
      <c r="S7" s="39" t="s">
        <v>5</v>
      </c>
      <c r="T7" s="39" t="s">
        <v>5</v>
      </c>
      <c r="U7" s="39" t="s">
        <v>5</v>
      </c>
      <c r="V7" s="39" t="s">
        <v>5</v>
      </c>
      <c r="W7" s="39" t="s">
        <v>5</v>
      </c>
      <c r="X7" s="39" t="s">
        <v>5</v>
      </c>
      <c r="Y7" s="39" t="s">
        <v>5</v>
      </c>
    </row>
    <row r="8" spans="1:25" ht="30" x14ac:dyDescent="0.25">
      <c r="A8" s="38" t="s">
        <v>2</v>
      </c>
      <c r="C8" s="38" t="s">
        <v>6</v>
      </c>
      <c r="E8" s="38" t="s">
        <v>7</v>
      </c>
      <c r="G8" s="38" t="s">
        <v>8</v>
      </c>
      <c r="I8" s="39" t="s">
        <v>9</v>
      </c>
      <c r="J8" s="39" t="s">
        <v>9</v>
      </c>
      <c r="K8" s="39" t="s">
        <v>9</v>
      </c>
      <c r="M8" s="39" t="s">
        <v>10</v>
      </c>
      <c r="N8" s="39" t="s">
        <v>10</v>
      </c>
      <c r="O8" s="39" t="s">
        <v>10</v>
      </c>
      <c r="Q8" s="38" t="s">
        <v>6</v>
      </c>
      <c r="S8" s="38" t="s">
        <v>11</v>
      </c>
      <c r="U8" s="38" t="s">
        <v>7</v>
      </c>
      <c r="W8" s="38" t="s">
        <v>8</v>
      </c>
      <c r="Y8" s="38" t="s">
        <v>12</v>
      </c>
    </row>
    <row r="9" spans="1:25" ht="30" x14ac:dyDescent="0.25">
      <c r="A9" s="39" t="s">
        <v>2</v>
      </c>
      <c r="C9" s="39" t="s">
        <v>6</v>
      </c>
      <c r="E9" s="39" t="s">
        <v>7</v>
      </c>
      <c r="G9" s="39" t="s">
        <v>8</v>
      </c>
      <c r="I9" s="39" t="s">
        <v>6</v>
      </c>
      <c r="K9" s="39" t="s">
        <v>7</v>
      </c>
      <c r="M9" s="39" t="s">
        <v>6</v>
      </c>
      <c r="O9" s="39" t="s">
        <v>13</v>
      </c>
      <c r="Q9" s="39" t="s">
        <v>6</v>
      </c>
      <c r="S9" s="39" t="s">
        <v>11</v>
      </c>
      <c r="U9" s="39" t="s">
        <v>7</v>
      </c>
      <c r="W9" s="39" t="s">
        <v>8</v>
      </c>
      <c r="Y9" s="39" t="s">
        <v>12</v>
      </c>
    </row>
    <row r="10" spans="1:25" x14ac:dyDescent="0.25">
      <c r="A10" s="4" t="s">
        <v>85</v>
      </c>
      <c r="B10" s="4"/>
      <c r="C10" s="5">
        <v>0</v>
      </c>
      <c r="D10" s="4"/>
      <c r="E10" s="3">
        <v>80000000000</v>
      </c>
      <c r="F10" s="6"/>
      <c r="G10" s="3">
        <v>80000000000</v>
      </c>
      <c r="H10" s="3"/>
      <c r="I10" s="3" t="s">
        <v>86</v>
      </c>
      <c r="J10" s="3"/>
      <c r="K10" s="3">
        <v>0</v>
      </c>
      <c r="L10" s="3"/>
      <c r="M10" s="3" t="s">
        <v>86</v>
      </c>
      <c r="N10" s="3"/>
      <c r="O10" s="3">
        <v>0</v>
      </c>
      <c r="P10" s="3"/>
      <c r="Q10" s="3" t="s">
        <v>86</v>
      </c>
      <c r="R10" s="3"/>
      <c r="S10" s="3" t="s">
        <v>86</v>
      </c>
      <c r="T10" s="3"/>
      <c r="U10" s="3">
        <v>80000000000</v>
      </c>
      <c r="V10" s="3"/>
      <c r="W10" s="3">
        <v>80000000000</v>
      </c>
      <c r="X10" s="3"/>
      <c r="Y10" s="7">
        <f>W10/Y15</f>
        <v>0.38351959607996416</v>
      </c>
    </row>
    <row r="11" spans="1:25" ht="19.5" thickBot="1" x14ac:dyDescent="0.3">
      <c r="E11" s="8">
        <f>SUM(E10)</f>
        <v>80000000000</v>
      </c>
      <c r="G11" s="8">
        <f>SUM(G10)</f>
        <v>80000000000</v>
      </c>
      <c r="K11" s="8">
        <f>SUM(K10)</f>
        <v>0</v>
      </c>
      <c r="O11" s="8">
        <f>SUM(O10)</f>
        <v>0</v>
      </c>
      <c r="S11" s="8">
        <f>SUM(O11:R11)</f>
        <v>0</v>
      </c>
      <c r="U11" s="8">
        <f>SUM(U10)</f>
        <v>80000000000</v>
      </c>
      <c r="W11" s="8">
        <f>SUM(W10)</f>
        <v>80000000000</v>
      </c>
      <c r="Y11" s="9">
        <f>Y10</f>
        <v>0.38351959607996416</v>
      </c>
    </row>
    <row r="12" spans="1:25" ht="19.5" thickTop="1" x14ac:dyDescent="0.25"/>
    <row r="15" spans="1:25" hidden="1" x14ac:dyDescent="0.25">
      <c r="Y15" s="3">
        <v>208594295618</v>
      </c>
    </row>
    <row r="16" spans="1:25" x14ac:dyDescent="0.25">
      <c r="Y16" s="3"/>
    </row>
  </sheetData>
  <mergeCells count="21">
    <mergeCell ref="A2:Y2"/>
    <mergeCell ref="Y8:Y9"/>
    <mergeCell ref="Q7:Y7"/>
    <mergeCell ref="A4:Y4"/>
    <mergeCell ref="A3:Y3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2" right="0.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57"/>
  <sheetViews>
    <sheetView rightToLeft="1" view="pageBreakPreview" topLeftCell="Q6" zoomScaleNormal="70" zoomScaleSheetLayoutView="100" workbookViewId="0">
      <selection activeCell="AK19" sqref="AK19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7.7109375" style="1" customWidth="1"/>
    <col min="16" max="16" width="1" style="1" customWidth="1"/>
    <col min="17" max="17" width="17.8554687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42578125" style="1" bestFit="1" customWidth="1"/>
    <col min="28" max="28" width="1" style="1" customWidth="1"/>
    <col min="29" max="29" width="12.4257812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t="30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</row>
    <row r="4" spans="1:37" ht="30" x14ac:dyDescent="0.25">
      <c r="A4" s="40" t="s">
        <v>111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</row>
    <row r="5" spans="1:37" ht="30" x14ac:dyDescent="0.25">
      <c r="A5" s="34" t="s">
        <v>106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7" spans="1:37" ht="30" x14ac:dyDescent="0.25">
      <c r="A7" s="39"/>
      <c r="B7" s="39" t="s">
        <v>15</v>
      </c>
      <c r="C7" s="39" t="s">
        <v>15</v>
      </c>
      <c r="D7" s="39" t="s">
        <v>15</v>
      </c>
      <c r="E7" s="39" t="s">
        <v>15</v>
      </c>
      <c r="F7" s="39" t="s">
        <v>15</v>
      </c>
      <c r="G7" s="39" t="s">
        <v>15</v>
      </c>
      <c r="H7" s="39" t="s">
        <v>15</v>
      </c>
      <c r="I7" s="39" t="s">
        <v>15</v>
      </c>
      <c r="J7" s="39" t="s">
        <v>15</v>
      </c>
      <c r="K7" s="39" t="s">
        <v>15</v>
      </c>
      <c r="L7" s="39" t="s">
        <v>15</v>
      </c>
      <c r="M7" s="39" t="s">
        <v>15</v>
      </c>
      <c r="O7" s="39" t="s">
        <v>99</v>
      </c>
      <c r="P7" s="39" t="s">
        <v>3</v>
      </c>
      <c r="Q7" s="39" t="s">
        <v>3</v>
      </c>
      <c r="R7" s="39" t="s">
        <v>3</v>
      </c>
      <c r="S7" s="39" t="s">
        <v>3</v>
      </c>
      <c r="U7" s="39" t="s">
        <v>4</v>
      </c>
      <c r="V7" s="39" t="s">
        <v>4</v>
      </c>
      <c r="W7" s="39" t="s">
        <v>4</v>
      </c>
      <c r="X7" s="39" t="s">
        <v>4</v>
      </c>
      <c r="Y7" s="39" t="s">
        <v>4</v>
      </c>
      <c r="Z7" s="39" t="s">
        <v>4</v>
      </c>
      <c r="AA7" s="39" t="s">
        <v>4</v>
      </c>
      <c r="AC7" s="39" t="s">
        <v>112</v>
      </c>
      <c r="AD7" s="39" t="s">
        <v>5</v>
      </c>
      <c r="AE7" s="39" t="s">
        <v>5</v>
      </c>
      <c r="AF7" s="39" t="s">
        <v>5</v>
      </c>
      <c r="AG7" s="39" t="s">
        <v>5</v>
      </c>
      <c r="AH7" s="39" t="s">
        <v>5</v>
      </c>
      <c r="AI7" s="39" t="s">
        <v>5</v>
      </c>
      <c r="AJ7" s="39" t="s">
        <v>5</v>
      </c>
      <c r="AK7" s="39" t="s">
        <v>5</v>
      </c>
    </row>
    <row r="8" spans="1:37" ht="30" x14ac:dyDescent="0.25">
      <c r="A8" s="38" t="s">
        <v>16</v>
      </c>
      <c r="C8" s="38" t="s">
        <v>17</v>
      </c>
      <c r="E8" s="38" t="s">
        <v>18</v>
      </c>
      <c r="G8" s="38" t="s">
        <v>19</v>
      </c>
      <c r="I8" s="38" t="s">
        <v>20</v>
      </c>
      <c r="K8" s="38" t="s">
        <v>21</v>
      </c>
      <c r="M8" s="38" t="s">
        <v>14</v>
      </c>
      <c r="O8" s="38" t="s">
        <v>6</v>
      </c>
      <c r="Q8" s="38" t="s">
        <v>7</v>
      </c>
      <c r="S8" s="38" t="s">
        <v>8</v>
      </c>
      <c r="U8" s="39" t="s">
        <v>9</v>
      </c>
      <c r="V8" s="39" t="s">
        <v>9</v>
      </c>
      <c r="W8" s="39" t="s">
        <v>9</v>
      </c>
      <c r="Y8" s="39" t="s">
        <v>10</v>
      </c>
      <c r="Z8" s="39" t="s">
        <v>10</v>
      </c>
      <c r="AA8" s="39" t="s">
        <v>10</v>
      </c>
      <c r="AC8" s="38" t="s">
        <v>6</v>
      </c>
      <c r="AE8" s="38" t="s">
        <v>22</v>
      </c>
      <c r="AG8" s="38" t="s">
        <v>7</v>
      </c>
      <c r="AI8" s="38" t="s">
        <v>8</v>
      </c>
      <c r="AK8" s="38" t="s">
        <v>12</v>
      </c>
    </row>
    <row r="9" spans="1:37" ht="30" x14ac:dyDescent="0.25">
      <c r="A9" s="39" t="s">
        <v>16</v>
      </c>
      <c r="C9" s="39" t="s">
        <v>17</v>
      </c>
      <c r="E9" s="39" t="s">
        <v>18</v>
      </c>
      <c r="G9" s="39" t="s">
        <v>19</v>
      </c>
      <c r="I9" s="39" t="s">
        <v>20</v>
      </c>
      <c r="K9" s="39" t="s">
        <v>21</v>
      </c>
      <c r="M9" s="39" t="s">
        <v>14</v>
      </c>
      <c r="O9" s="39" t="s">
        <v>6</v>
      </c>
      <c r="Q9" s="39" t="s">
        <v>7</v>
      </c>
      <c r="S9" s="39" t="s">
        <v>8</v>
      </c>
      <c r="U9" s="39" t="s">
        <v>6</v>
      </c>
      <c r="W9" s="39" t="s">
        <v>7</v>
      </c>
      <c r="Y9" s="39" t="s">
        <v>6</v>
      </c>
      <c r="AA9" s="39" t="s">
        <v>13</v>
      </c>
      <c r="AC9" s="39" t="s">
        <v>6</v>
      </c>
      <c r="AE9" s="39" t="s">
        <v>22</v>
      </c>
      <c r="AG9" s="39" t="s">
        <v>7</v>
      </c>
      <c r="AI9" s="39" t="s">
        <v>8</v>
      </c>
      <c r="AK9" s="39" t="s">
        <v>12</v>
      </c>
    </row>
    <row r="10" spans="1:37" ht="21" x14ac:dyDescent="0.25">
      <c r="A10" s="2" t="s">
        <v>88</v>
      </c>
      <c r="C10" s="1" t="s">
        <v>23</v>
      </c>
      <c r="E10" s="1" t="s">
        <v>23</v>
      </c>
      <c r="G10" s="1" t="s">
        <v>24</v>
      </c>
      <c r="I10" s="1" t="s">
        <v>25</v>
      </c>
      <c r="K10" s="21">
        <v>0</v>
      </c>
      <c r="L10" s="25"/>
      <c r="M10" s="21">
        <v>0</v>
      </c>
      <c r="N10" s="25"/>
      <c r="O10" s="21">
        <v>21680</v>
      </c>
      <c r="P10" s="25"/>
      <c r="Q10" s="21">
        <v>20786766355.5965</v>
      </c>
      <c r="R10" s="25"/>
      <c r="S10" s="21">
        <v>21123634167.237</v>
      </c>
      <c r="T10" s="25"/>
      <c r="U10" s="21">
        <v>0</v>
      </c>
      <c r="V10" s="25"/>
      <c r="W10" s="21">
        <v>0</v>
      </c>
      <c r="X10" s="25"/>
      <c r="Y10" s="21">
        <v>0</v>
      </c>
      <c r="Z10" s="25"/>
      <c r="AA10" s="21">
        <v>0</v>
      </c>
      <c r="AB10" s="25"/>
      <c r="AC10" s="21">
        <v>21680</v>
      </c>
      <c r="AD10" s="25"/>
      <c r="AE10" s="21">
        <v>993700</v>
      </c>
      <c r="AF10" s="25"/>
      <c r="AG10" s="21">
        <f>S10</f>
        <v>21123634167.237</v>
      </c>
      <c r="AH10" s="25"/>
      <c r="AI10" s="21">
        <v>21539511255.849998</v>
      </c>
      <c r="AJ10" s="25"/>
      <c r="AK10" s="20">
        <f>AI10/سهام!$Y$15</f>
        <v>0.10326030820754291</v>
      </c>
    </row>
    <row r="11" spans="1:37" ht="21" x14ac:dyDescent="0.25">
      <c r="A11" s="2" t="s">
        <v>89</v>
      </c>
      <c r="C11" s="1" t="s">
        <v>23</v>
      </c>
      <c r="E11" s="1" t="s">
        <v>23</v>
      </c>
      <c r="G11" s="1" t="s">
        <v>26</v>
      </c>
      <c r="I11" s="1" t="s">
        <v>27</v>
      </c>
      <c r="K11" s="21">
        <v>0</v>
      </c>
      <c r="L11" s="25"/>
      <c r="M11" s="21">
        <v>0</v>
      </c>
      <c r="N11" s="25"/>
      <c r="O11" s="21">
        <v>21370</v>
      </c>
      <c r="P11" s="25"/>
      <c r="Q11" s="21">
        <v>13680410426.105938</v>
      </c>
      <c r="R11" s="25"/>
      <c r="S11" s="21">
        <v>14037523867.560812</v>
      </c>
      <c r="T11" s="25"/>
      <c r="U11" s="21">
        <v>0</v>
      </c>
      <c r="V11" s="25"/>
      <c r="W11" s="21">
        <v>0</v>
      </c>
      <c r="X11" s="25"/>
      <c r="Y11" s="21">
        <v>0</v>
      </c>
      <c r="Z11" s="25"/>
      <c r="AA11" s="21">
        <v>0</v>
      </c>
      <c r="AB11" s="25"/>
      <c r="AC11" s="21">
        <v>21370</v>
      </c>
      <c r="AD11" s="25"/>
      <c r="AE11" s="21">
        <v>681330</v>
      </c>
      <c r="AF11" s="25"/>
      <c r="AG11" s="21">
        <f t="shared" ref="AG11:AG19" si="0">S11</f>
        <v>14037523867.560812</v>
      </c>
      <c r="AH11" s="25"/>
      <c r="AI11" s="21">
        <v>14557383095.994375</v>
      </c>
      <c r="AJ11" s="25"/>
      <c r="AK11" s="20">
        <f>AI11/سهام!$Y$15</f>
        <v>6.978802106196326E-2</v>
      </c>
    </row>
    <row r="12" spans="1:37" ht="21" x14ac:dyDescent="0.25">
      <c r="A12" s="2" t="s">
        <v>100</v>
      </c>
      <c r="C12" s="1" t="s">
        <v>23</v>
      </c>
      <c r="E12" s="1" t="s">
        <v>23</v>
      </c>
      <c r="G12" s="1" t="s">
        <v>28</v>
      </c>
      <c r="I12" s="1" t="s">
        <v>29</v>
      </c>
      <c r="K12" s="21">
        <v>0</v>
      </c>
      <c r="L12" s="25"/>
      <c r="M12" s="21">
        <v>0</v>
      </c>
      <c r="N12" s="25"/>
      <c r="O12" s="21">
        <v>14440</v>
      </c>
      <c r="P12" s="25"/>
      <c r="Q12" s="21">
        <v>9410834696.9944992</v>
      </c>
      <c r="R12" s="25"/>
      <c r="S12" s="21">
        <v>9442495877.3652496</v>
      </c>
      <c r="T12" s="25"/>
      <c r="U12" s="21">
        <v>0</v>
      </c>
      <c r="V12" s="25"/>
      <c r="W12" s="21">
        <v>0</v>
      </c>
      <c r="X12" s="25"/>
      <c r="Y12" s="21">
        <v>0</v>
      </c>
      <c r="Z12" s="25"/>
      <c r="AA12" s="21">
        <v>0</v>
      </c>
      <c r="AB12" s="25"/>
      <c r="AC12" s="21">
        <v>14440</v>
      </c>
      <c r="AD12" s="25"/>
      <c r="AE12" s="21">
        <v>691930</v>
      </c>
      <c r="AF12" s="25"/>
      <c r="AG12" s="21">
        <f t="shared" si="0"/>
        <v>9442495877.3652496</v>
      </c>
      <c r="AH12" s="25"/>
      <c r="AI12" s="21">
        <v>9989658246.2075005</v>
      </c>
      <c r="AJ12" s="25"/>
      <c r="AK12" s="20">
        <f>AI12/سهام!$Y$15</f>
        <v>4.7890371194529796E-2</v>
      </c>
    </row>
    <row r="13" spans="1:37" ht="21" x14ac:dyDescent="0.25">
      <c r="A13" s="2" t="s">
        <v>101</v>
      </c>
      <c r="C13" s="1" t="s">
        <v>23</v>
      </c>
      <c r="E13" s="1" t="s">
        <v>23</v>
      </c>
      <c r="G13" s="1" t="s">
        <v>30</v>
      </c>
      <c r="I13" s="1" t="s">
        <v>31</v>
      </c>
      <c r="K13" s="21">
        <v>0</v>
      </c>
      <c r="L13" s="25"/>
      <c r="M13" s="21">
        <v>0</v>
      </c>
      <c r="N13" s="25"/>
      <c r="O13" s="21">
        <v>13240</v>
      </c>
      <c r="P13" s="25"/>
      <c r="Q13" s="21">
        <v>9451156787.2907505</v>
      </c>
      <c r="R13" s="25"/>
      <c r="S13" s="21">
        <v>9470894049.2635002</v>
      </c>
      <c r="T13" s="25"/>
      <c r="U13" s="21">
        <v>0</v>
      </c>
      <c r="V13" s="25"/>
      <c r="W13" s="21">
        <v>0</v>
      </c>
      <c r="X13" s="25"/>
      <c r="Y13" s="21">
        <v>0</v>
      </c>
      <c r="Z13" s="25"/>
      <c r="AA13" s="21">
        <v>0</v>
      </c>
      <c r="AB13" s="25"/>
      <c r="AC13" s="21">
        <v>13240</v>
      </c>
      <c r="AD13" s="25"/>
      <c r="AE13" s="21">
        <v>751240</v>
      </c>
      <c r="AF13" s="25"/>
      <c r="AG13" s="21">
        <f t="shared" si="0"/>
        <v>9470894049.2635002</v>
      </c>
      <c r="AH13" s="25"/>
      <c r="AI13" s="21">
        <v>9944614811.8099995</v>
      </c>
      <c r="AJ13" s="25"/>
      <c r="AK13" s="20">
        <f>AI13/سهام!$Y$15</f>
        <v>4.7674433197452501E-2</v>
      </c>
    </row>
    <row r="14" spans="1:37" ht="21" x14ac:dyDescent="0.25">
      <c r="A14" s="2" t="s">
        <v>92</v>
      </c>
      <c r="C14" s="1" t="s">
        <v>23</v>
      </c>
      <c r="E14" s="1" t="s">
        <v>23</v>
      </c>
      <c r="G14" s="1" t="s">
        <v>32</v>
      </c>
      <c r="I14" s="1" t="s">
        <v>33</v>
      </c>
      <c r="K14" s="21">
        <v>0</v>
      </c>
      <c r="L14" s="25"/>
      <c r="M14" s="21">
        <v>0</v>
      </c>
      <c r="N14" s="25"/>
      <c r="O14" s="21">
        <v>8450</v>
      </c>
      <c r="P14" s="25"/>
      <c r="Q14" s="21">
        <v>5710539477.0856247</v>
      </c>
      <c r="R14" s="25"/>
      <c r="S14" s="21">
        <v>5727994012.8774996</v>
      </c>
      <c r="T14" s="25"/>
      <c r="U14" s="21">
        <v>0</v>
      </c>
      <c r="V14" s="25"/>
      <c r="W14" s="21">
        <v>0</v>
      </c>
      <c r="X14" s="25"/>
      <c r="Y14" s="21">
        <v>0</v>
      </c>
      <c r="Z14" s="25"/>
      <c r="AA14" s="21">
        <v>0</v>
      </c>
      <c r="AB14" s="25"/>
      <c r="AC14" s="21">
        <v>8450</v>
      </c>
      <c r="AD14" s="25"/>
      <c r="AE14" s="21">
        <v>716360</v>
      </c>
      <c r="AF14" s="25"/>
      <c r="AG14" s="21">
        <f t="shared" si="0"/>
        <v>5727994012.8774996</v>
      </c>
      <c r="AH14" s="25"/>
      <c r="AI14" s="21">
        <v>6052144849.8874998</v>
      </c>
      <c r="AJ14" s="25"/>
      <c r="AK14" s="20">
        <f>AI14/سهام!$Y$15</f>
        <v>2.9013951853078618E-2</v>
      </c>
    </row>
    <row r="15" spans="1:37" ht="21" x14ac:dyDescent="0.25">
      <c r="A15" s="2" t="s">
        <v>93</v>
      </c>
      <c r="C15" s="1" t="s">
        <v>23</v>
      </c>
      <c r="E15" s="1" t="s">
        <v>23</v>
      </c>
      <c r="G15" s="1" t="s">
        <v>34</v>
      </c>
      <c r="I15" s="1" t="s">
        <v>35</v>
      </c>
      <c r="K15" s="21">
        <v>0</v>
      </c>
      <c r="L15" s="25"/>
      <c r="M15" s="21">
        <v>0</v>
      </c>
      <c r="N15" s="25"/>
      <c r="O15" s="21">
        <v>5260</v>
      </c>
      <c r="P15" s="25"/>
      <c r="Q15" s="21">
        <v>3813397816.3470001</v>
      </c>
      <c r="R15" s="25"/>
      <c r="S15" s="21">
        <v>3857158343.3136249</v>
      </c>
      <c r="T15" s="25"/>
      <c r="U15" s="21">
        <v>0</v>
      </c>
      <c r="V15" s="25"/>
      <c r="W15" s="21">
        <v>0</v>
      </c>
      <c r="X15" s="25"/>
      <c r="Y15" s="21">
        <v>0</v>
      </c>
      <c r="Z15" s="25"/>
      <c r="AA15" s="21">
        <v>0</v>
      </c>
      <c r="AB15" s="25"/>
      <c r="AC15" s="21">
        <v>5260</v>
      </c>
      <c r="AD15" s="25"/>
      <c r="AE15" s="21">
        <v>763000</v>
      </c>
      <c r="AF15" s="25"/>
      <c r="AG15" s="21">
        <f t="shared" si="0"/>
        <v>3857158343.3136249</v>
      </c>
      <c r="AH15" s="25"/>
      <c r="AI15" s="21">
        <v>4012652574.875</v>
      </c>
      <c r="AJ15" s="25"/>
      <c r="AK15" s="20">
        <f>AI15/سهام!$Y$15</f>
        <v>1.9236636184066101E-2</v>
      </c>
    </row>
    <row r="16" spans="1:37" ht="21" x14ac:dyDescent="0.25">
      <c r="A16" s="2" t="s">
        <v>94</v>
      </c>
      <c r="C16" s="1" t="s">
        <v>23</v>
      </c>
      <c r="E16" s="1" t="s">
        <v>23</v>
      </c>
      <c r="G16" s="1" t="s">
        <v>36</v>
      </c>
      <c r="I16" s="1" t="s">
        <v>37</v>
      </c>
      <c r="K16" s="21">
        <v>0</v>
      </c>
      <c r="L16" s="25"/>
      <c r="M16" s="21">
        <v>0</v>
      </c>
      <c r="N16" s="25"/>
      <c r="O16" s="21">
        <v>2940</v>
      </c>
      <c r="P16" s="25"/>
      <c r="Q16" s="21">
        <v>2524820013.41325</v>
      </c>
      <c r="R16" s="25"/>
      <c r="S16" s="21">
        <v>2559582151.6335001</v>
      </c>
      <c r="T16" s="25"/>
      <c r="U16" s="21">
        <v>0</v>
      </c>
      <c r="V16" s="25"/>
      <c r="W16" s="21">
        <v>0</v>
      </c>
      <c r="X16" s="25"/>
      <c r="Y16" s="21">
        <v>0</v>
      </c>
      <c r="Z16" s="25"/>
      <c r="AA16" s="21">
        <v>0</v>
      </c>
      <c r="AB16" s="25"/>
      <c r="AC16" s="21">
        <v>2940</v>
      </c>
      <c r="AD16" s="25"/>
      <c r="AE16" s="21">
        <v>897780</v>
      </c>
      <c r="AF16" s="25"/>
      <c r="AG16" s="21">
        <f t="shared" si="0"/>
        <v>2559582151.6335001</v>
      </c>
      <c r="AH16" s="25"/>
      <c r="AI16" s="21">
        <v>2638994795.4825001</v>
      </c>
      <c r="AJ16" s="25"/>
      <c r="AK16" s="20">
        <f>AI16/سهام!$Y$15</f>
        <v>1.26513277252572E-2</v>
      </c>
    </row>
    <row r="17" spans="1:37" ht="21" x14ac:dyDescent="0.25">
      <c r="A17" s="2" t="s">
        <v>95</v>
      </c>
      <c r="C17" s="1" t="s">
        <v>23</v>
      </c>
      <c r="E17" s="1" t="s">
        <v>23</v>
      </c>
      <c r="G17" s="1" t="s">
        <v>38</v>
      </c>
      <c r="I17" s="1" t="s">
        <v>39</v>
      </c>
      <c r="K17" s="21">
        <v>0</v>
      </c>
      <c r="L17" s="25"/>
      <c r="M17" s="21">
        <v>0</v>
      </c>
      <c r="N17" s="25"/>
      <c r="O17" s="21">
        <v>2700</v>
      </c>
      <c r="P17" s="25"/>
      <c r="Q17" s="21">
        <v>1762780438.125</v>
      </c>
      <c r="R17" s="25"/>
      <c r="S17" s="21">
        <v>1807897359.2006249</v>
      </c>
      <c r="T17" s="25"/>
      <c r="U17" s="21">
        <v>0</v>
      </c>
      <c r="V17" s="25"/>
      <c r="W17" s="21">
        <v>0</v>
      </c>
      <c r="X17" s="25"/>
      <c r="Y17" s="21">
        <v>0</v>
      </c>
      <c r="Z17" s="25"/>
      <c r="AA17" s="21">
        <v>0</v>
      </c>
      <c r="AB17" s="25"/>
      <c r="AC17" s="21">
        <v>2700</v>
      </c>
      <c r="AD17" s="25"/>
      <c r="AE17" s="21">
        <v>692330</v>
      </c>
      <c r="AF17" s="25"/>
      <c r="AG17" s="21">
        <f t="shared" si="0"/>
        <v>1807897359.2006249</v>
      </c>
      <c r="AH17" s="25"/>
      <c r="AI17" s="21">
        <v>1868952191.0062499</v>
      </c>
      <c r="AJ17" s="25"/>
      <c r="AK17" s="20">
        <f>AI17/سهام!$Y$15</f>
        <v>8.9597473673435121E-3</v>
      </c>
    </row>
    <row r="18" spans="1:37" ht="21" x14ac:dyDescent="0.25">
      <c r="A18" s="2" t="s">
        <v>96</v>
      </c>
      <c r="C18" s="1" t="s">
        <v>23</v>
      </c>
      <c r="E18" s="1" t="s">
        <v>23</v>
      </c>
      <c r="G18" s="1" t="s">
        <v>40</v>
      </c>
      <c r="I18" s="1" t="s">
        <v>41</v>
      </c>
      <c r="K18" s="21">
        <v>0</v>
      </c>
      <c r="L18" s="25"/>
      <c r="M18" s="21">
        <v>0</v>
      </c>
      <c r="N18" s="25"/>
      <c r="O18" s="21">
        <v>1660</v>
      </c>
      <c r="P18" s="25"/>
      <c r="Q18" s="21">
        <v>1455099715.3656249</v>
      </c>
      <c r="R18" s="25"/>
      <c r="S18" s="21">
        <v>1476777045.6372499</v>
      </c>
      <c r="T18" s="25"/>
      <c r="U18" s="21">
        <v>0</v>
      </c>
      <c r="V18" s="25"/>
      <c r="W18" s="21">
        <v>0</v>
      </c>
      <c r="X18" s="25"/>
      <c r="Y18" s="21">
        <v>0</v>
      </c>
      <c r="Z18" s="25"/>
      <c r="AA18" s="21">
        <v>0</v>
      </c>
      <c r="AB18" s="25"/>
      <c r="AC18" s="21">
        <v>1660</v>
      </c>
      <c r="AD18" s="25"/>
      <c r="AE18" s="21">
        <v>914090</v>
      </c>
      <c r="AF18" s="25"/>
      <c r="AG18" s="21">
        <f>S18</f>
        <v>1476777045.6372499</v>
      </c>
      <c r="AH18" s="25"/>
      <c r="AI18" s="21">
        <v>1517114373.1712501</v>
      </c>
      <c r="AJ18" s="25"/>
      <c r="AK18" s="20">
        <f>AI18/سهام!$Y$15</f>
        <v>7.2730386450718231E-3</v>
      </c>
    </row>
    <row r="19" spans="1:37" ht="21" x14ac:dyDescent="0.25">
      <c r="A19" s="2" t="s">
        <v>97</v>
      </c>
      <c r="C19" s="1" t="s">
        <v>23</v>
      </c>
      <c r="E19" s="1" t="s">
        <v>23</v>
      </c>
      <c r="G19" s="1" t="s">
        <v>42</v>
      </c>
      <c r="I19" s="1" t="s">
        <v>43</v>
      </c>
      <c r="K19" s="21">
        <v>0</v>
      </c>
      <c r="L19" s="25"/>
      <c r="M19" s="21">
        <v>0</v>
      </c>
      <c r="N19" s="25"/>
      <c r="O19" s="21">
        <v>1250</v>
      </c>
      <c r="P19" s="25"/>
      <c r="Q19" s="21">
        <v>1112095896.078125</v>
      </c>
      <c r="R19" s="25"/>
      <c r="S19" s="21">
        <v>1126472039.9296875</v>
      </c>
      <c r="T19" s="25"/>
      <c r="U19" s="21">
        <v>0</v>
      </c>
      <c r="V19" s="25"/>
      <c r="W19" s="21">
        <v>0</v>
      </c>
      <c r="X19" s="25"/>
      <c r="Y19" s="21">
        <v>0</v>
      </c>
      <c r="Z19" s="25"/>
      <c r="AA19" s="21">
        <v>0</v>
      </c>
      <c r="AB19" s="25"/>
      <c r="AC19" s="21">
        <v>1250</v>
      </c>
      <c r="AD19" s="25"/>
      <c r="AE19" s="21">
        <v>924850</v>
      </c>
      <c r="AF19" s="25"/>
      <c r="AG19" s="21">
        <f t="shared" si="0"/>
        <v>1126472039.9296875</v>
      </c>
      <c r="AH19" s="25"/>
      <c r="AI19" s="21">
        <v>1155852963.671875</v>
      </c>
      <c r="AJ19" s="25"/>
      <c r="AK19" s="20">
        <f>AI19/سهام!$Y$15</f>
        <v>5.5411532719408371E-3</v>
      </c>
    </row>
    <row r="20" spans="1:37" ht="19.5" thickBot="1" x14ac:dyDescent="0.3">
      <c r="K20" s="25"/>
      <c r="L20" s="25"/>
      <c r="M20" s="25"/>
      <c r="N20" s="25"/>
      <c r="O20" s="25"/>
      <c r="P20" s="25"/>
      <c r="Q20" s="26">
        <f>SUM(Q10:Q19)</f>
        <v>69707901622.402313</v>
      </c>
      <c r="R20" s="25"/>
      <c r="S20" s="26">
        <f>SUM(S10:S19)</f>
        <v>70630428914.018738</v>
      </c>
      <c r="T20" s="25"/>
      <c r="U20" s="25"/>
      <c r="V20" s="25"/>
      <c r="W20" s="26">
        <f>SUM(W10:W19)</f>
        <v>0</v>
      </c>
      <c r="X20" s="25"/>
      <c r="Y20" s="27"/>
      <c r="Z20" s="25"/>
      <c r="AA20" s="26">
        <f>SUM(AA10:AA19)</f>
        <v>0</v>
      </c>
      <c r="AB20" s="25"/>
      <c r="AC20" s="25"/>
      <c r="AD20" s="25"/>
      <c r="AE20" s="28"/>
      <c r="AF20" s="28">
        <f t="shared" ref="AF20" si="1">SUM(AF10:AF19)</f>
        <v>0</v>
      </c>
      <c r="AG20" s="26">
        <f>SUM(AG10:AG19)</f>
        <v>70630428914.018738</v>
      </c>
      <c r="AH20" s="25"/>
      <c r="AI20" s="26">
        <f>SUM(AI10:AI19)</f>
        <v>73276879157.956253</v>
      </c>
      <c r="AJ20" s="25"/>
      <c r="AK20" s="29">
        <f>SUM(AK10:AK19)</f>
        <v>0.35128898870824654</v>
      </c>
    </row>
    <row r="21" spans="1:37" ht="19.5" thickTop="1" x14ac:dyDescent="0.25"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</row>
    <row r="22" spans="1:37" hidden="1" x14ac:dyDescent="0.25"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>
        <v>1.8125000000002501E-4</v>
      </c>
      <c r="AH22" s="25"/>
      <c r="AI22" s="25"/>
      <c r="AJ22" s="25"/>
      <c r="AK22" s="21"/>
    </row>
    <row r="23" spans="1:37" hidden="1" x14ac:dyDescent="0.25"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>
        <v>1.8125000000002501E-4</v>
      </c>
      <c r="AB23" s="25"/>
      <c r="AC23" s="25"/>
      <c r="AD23" s="25"/>
      <c r="AE23" s="30">
        <f>AC10*AE10</f>
        <v>21543416000</v>
      </c>
      <c r="AF23" s="25"/>
      <c r="AG23" s="30">
        <f>AE23*AA23</f>
        <v>3904744.1500005387</v>
      </c>
      <c r="AH23" s="25"/>
      <c r="AI23" s="31">
        <f>AE23-AG23</f>
        <v>21539511255.849998</v>
      </c>
      <c r="AJ23" s="25"/>
      <c r="AK23" s="25"/>
    </row>
    <row r="24" spans="1:37" hidden="1" x14ac:dyDescent="0.25"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>
        <v>1.8125000000002501E-4</v>
      </c>
      <c r="AB24" s="25"/>
      <c r="AC24" s="25"/>
      <c r="AD24" s="25"/>
      <c r="AE24" s="30">
        <f t="shared" ref="AE24:AE32" si="2">AC11*AE11</f>
        <v>14560022100</v>
      </c>
      <c r="AF24" s="25"/>
      <c r="AG24" s="30">
        <f t="shared" ref="AG24:AG32" si="3">AE24*AA24</f>
        <v>2639004.0056253639</v>
      </c>
      <c r="AH24" s="25"/>
      <c r="AI24" s="31">
        <f t="shared" ref="AI24:AI32" si="4">AE24-AG24</f>
        <v>14557383095.994375</v>
      </c>
      <c r="AJ24" s="25"/>
      <c r="AK24" s="25"/>
    </row>
    <row r="25" spans="1:37" hidden="1" x14ac:dyDescent="0.25"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>
        <v>1.8125000000002501E-4</v>
      </c>
      <c r="AB25" s="25"/>
      <c r="AC25" s="25"/>
      <c r="AD25" s="25"/>
      <c r="AE25" s="30">
        <f t="shared" si="2"/>
        <v>9991469200</v>
      </c>
      <c r="AF25" s="25"/>
      <c r="AG25" s="30">
        <f t="shared" si="3"/>
        <v>1810953.7925002498</v>
      </c>
      <c r="AH25" s="25"/>
      <c r="AI25" s="31">
        <f t="shared" si="4"/>
        <v>9989658246.2075005</v>
      </c>
      <c r="AJ25" s="25"/>
      <c r="AK25" s="25"/>
    </row>
    <row r="26" spans="1:37" hidden="1" x14ac:dyDescent="0.25"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>
        <v>1.8125000000002501E-4</v>
      </c>
      <c r="AB26" s="25"/>
      <c r="AC26" s="25"/>
      <c r="AD26" s="25"/>
      <c r="AE26" s="30">
        <f t="shared" si="2"/>
        <v>9946417600</v>
      </c>
      <c r="AF26" s="25"/>
      <c r="AG26" s="30">
        <f t="shared" si="3"/>
        <v>1802788.1900002486</v>
      </c>
      <c r="AH26" s="25"/>
      <c r="AI26" s="31">
        <f t="shared" si="4"/>
        <v>9944614811.8099995</v>
      </c>
      <c r="AJ26" s="25"/>
      <c r="AK26" s="25"/>
    </row>
    <row r="27" spans="1:37" hidden="1" x14ac:dyDescent="0.25">
      <c r="AA27" s="1">
        <v>1.8125000000002501E-4</v>
      </c>
      <c r="AE27" s="17">
        <f>AC14*AE14</f>
        <v>6053242000</v>
      </c>
      <c r="AG27" s="17">
        <f t="shared" si="3"/>
        <v>1097150.1125001514</v>
      </c>
      <c r="AI27" s="18">
        <f t="shared" si="4"/>
        <v>6052144849.8874998</v>
      </c>
    </row>
    <row r="28" spans="1:37" hidden="1" x14ac:dyDescent="0.25">
      <c r="AA28" s="1">
        <v>1.8125000000002501E-4</v>
      </c>
      <c r="AE28" s="17">
        <f t="shared" si="2"/>
        <v>4013380000</v>
      </c>
      <c r="AG28" s="17">
        <f t="shared" si="3"/>
        <v>727425.12500010035</v>
      </c>
      <c r="AI28" s="18">
        <f t="shared" si="4"/>
        <v>4012652574.875</v>
      </c>
    </row>
    <row r="29" spans="1:37" hidden="1" x14ac:dyDescent="0.25">
      <c r="AA29" s="1">
        <v>1.8125000000002501E-4</v>
      </c>
      <c r="AE29" s="17">
        <f t="shared" si="2"/>
        <v>2639473200</v>
      </c>
      <c r="AG29" s="17">
        <f t="shared" si="3"/>
        <v>478404.51750006602</v>
      </c>
      <c r="AI29" s="18">
        <f t="shared" si="4"/>
        <v>2638994795.4825001</v>
      </c>
    </row>
    <row r="30" spans="1:37" hidden="1" x14ac:dyDescent="0.25">
      <c r="AA30" s="1">
        <v>1.8125000000002501E-4</v>
      </c>
      <c r="AE30" s="17">
        <f t="shared" si="2"/>
        <v>1869291000</v>
      </c>
      <c r="AG30" s="17">
        <f t="shared" si="3"/>
        <v>338808.99375004676</v>
      </c>
      <c r="AI30" s="18">
        <f t="shared" si="4"/>
        <v>1868952191.0062499</v>
      </c>
    </row>
    <row r="31" spans="1:37" hidden="1" x14ac:dyDescent="0.25">
      <c r="AA31" s="1">
        <v>1.8125000000002501E-4</v>
      </c>
      <c r="AE31" s="17">
        <f t="shared" si="2"/>
        <v>1517389400</v>
      </c>
      <c r="AG31" s="17">
        <f t="shared" si="3"/>
        <v>275026.82875003794</v>
      </c>
      <c r="AI31" s="18">
        <f t="shared" si="4"/>
        <v>1517114373.1712499</v>
      </c>
    </row>
    <row r="32" spans="1:37" hidden="1" x14ac:dyDescent="0.25">
      <c r="AA32" s="1">
        <v>1.8125000000002501E-4</v>
      </c>
      <c r="AE32" s="17">
        <f t="shared" si="2"/>
        <v>1156062500</v>
      </c>
      <c r="AG32" s="17">
        <f t="shared" si="3"/>
        <v>209536.3281250289</v>
      </c>
      <c r="AI32" s="18">
        <f t="shared" si="4"/>
        <v>1155852963.671875</v>
      </c>
    </row>
    <row r="33" spans="27:35" hidden="1" x14ac:dyDescent="0.25">
      <c r="AA33" s="1">
        <v>1.8125000000002501E-4</v>
      </c>
      <c r="AI33" s="18">
        <f>SUM(AI23:AI32)</f>
        <v>73276879157.956253</v>
      </c>
    </row>
    <row r="34" spans="27:35" hidden="1" x14ac:dyDescent="0.25">
      <c r="AI34" s="18">
        <f>AI33-AI20</f>
        <v>0</v>
      </c>
    </row>
    <row r="35" spans="27:35" hidden="1" x14ac:dyDescent="0.25"/>
    <row r="36" spans="27:35" hidden="1" x14ac:dyDescent="0.25"/>
    <row r="37" spans="27:35" hidden="1" x14ac:dyDescent="0.25">
      <c r="AG37" s="1">
        <v>1.8124999999999999E-4</v>
      </c>
    </row>
    <row r="38" spans="27:35" hidden="1" x14ac:dyDescent="0.25">
      <c r="AC38" s="1">
        <v>1.8124999999999999E-4</v>
      </c>
      <c r="AE38" s="17">
        <f>AC10*AE10</f>
        <v>21543416000</v>
      </c>
      <c r="AG38" s="17">
        <f>AE38*AC38</f>
        <v>3904744.15</v>
      </c>
      <c r="AI38" s="18">
        <f>AE38-AG38</f>
        <v>21539511255.849998</v>
      </c>
    </row>
    <row r="39" spans="27:35" hidden="1" x14ac:dyDescent="0.25">
      <c r="AC39" s="1">
        <v>1.8124999999999999E-4</v>
      </c>
      <c r="AE39" s="17">
        <f t="shared" ref="AE39:AE55" si="5">AC11*AE11</f>
        <v>14560022100</v>
      </c>
      <c r="AG39" s="17">
        <f t="shared" ref="AG39:AG49" si="6">AE39*AC39</f>
        <v>2639004.0056249998</v>
      </c>
      <c r="AI39" s="18">
        <f t="shared" ref="AI39:AI47" si="7">AE39-AG39</f>
        <v>14557383095.994375</v>
      </c>
    </row>
    <row r="40" spans="27:35" hidden="1" x14ac:dyDescent="0.25">
      <c r="AC40" s="1">
        <v>1.8124999999999999E-4</v>
      </c>
      <c r="AE40" s="17">
        <f t="shared" si="5"/>
        <v>9991469200</v>
      </c>
      <c r="AG40" s="17">
        <f t="shared" si="6"/>
        <v>1810953.7925</v>
      </c>
      <c r="AI40" s="18">
        <f t="shared" si="7"/>
        <v>9989658246.2075005</v>
      </c>
    </row>
    <row r="41" spans="27:35" hidden="1" x14ac:dyDescent="0.25">
      <c r="AC41" s="1">
        <v>1.8124999999999999E-4</v>
      </c>
      <c r="AE41" s="17">
        <f t="shared" si="5"/>
        <v>9946417600</v>
      </c>
      <c r="AG41" s="17">
        <f t="shared" si="6"/>
        <v>1802788.19</v>
      </c>
      <c r="AI41" s="18">
        <f t="shared" si="7"/>
        <v>9944614811.8099995</v>
      </c>
    </row>
    <row r="42" spans="27:35" hidden="1" x14ac:dyDescent="0.25">
      <c r="AC42" s="1">
        <v>1.8124999999999999E-4</v>
      </c>
      <c r="AE42" s="17">
        <f t="shared" si="5"/>
        <v>6053242000</v>
      </c>
      <c r="AG42" s="17">
        <f t="shared" si="6"/>
        <v>1097150.1124999998</v>
      </c>
      <c r="AI42" s="18">
        <f t="shared" si="7"/>
        <v>6052144849.8874998</v>
      </c>
    </row>
    <row r="43" spans="27:35" hidden="1" x14ac:dyDescent="0.25">
      <c r="AC43" s="1">
        <v>1.8124999999999999E-4</v>
      </c>
      <c r="AE43" s="17">
        <f t="shared" si="5"/>
        <v>4013380000</v>
      </c>
      <c r="AG43" s="17">
        <f t="shared" si="6"/>
        <v>727425.125</v>
      </c>
      <c r="AI43" s="18">
        <f t="shared" si="7"/>
        <v>4012652574.875</v>
      </c>
    </row>
    <row r="44" spans="27:35" hidden="1" x14ac:dyDescent="0.25">
      <c r="AC44" s="1">
        <v>1.8124999999999999E-4</v>
      </c>
      <c r="AE44" s="17">
        <f t="shared" si="5"/>
        <v>2639473200</v>
      </c>
      <c r="AG44" s="17">
        <f t="shared" si="6"/>
        <v>478404.51749999996</v>
      </c>
      <c r="AI44" s="18">
        <f t="shared" si="7"/>
        <v>2638994795.4825001</v>
      </c>
    </row>
    <row r="45" spans="27:35" hidden="1" x14ac:dyDescent="0.25">
      <c r="AC45" s="1">
        <v>1.8124999999999999E-4</v>
      </c>
      <c r="AE45" s="17">
        <f t="shared" si="5"/>
        <v>1869291000</v>
      </c>
      <c r="AG45" s="17">
        <f t="shared" si="6"/>
        <v>338808.99374999997</v>
      </c>
      <c r="AI45" s="18">
        <f t="shared" si="7"/>
        <v>1868952191.0062499</v>
      </c>
    </row>
    <row r="46" spans="27:35" hidden="1" x14ac:dyDescent="0.25">
      <c r="AC46" s="1">
        <v>1.8124999999999999E-4</v>
      </c>
      <c r="AE46" s="17">
        <f t="shared" si="5"/>
        <v>1517389400</v>
      </c>
      <c r="AG46" s="17">
        <f t="shared" si="6"/>
        <v>275026.82874999999</v>
      </c>
      <c r="AI46" s="18">
        <f t="shared" si="7"/>
        <v>1517114373.1712501</v>
      </c>
    </row>
    <row r="47" spans="27:35" hidden="1" x14ac:dyDescent="0.25">
      <c r="AC47" s="1">
        <v>1.8124999999999999E-4</v>
      </c>
      <c r="AE47" s="17">
        <f t="shared" si="5"/>
        <v>1156062500</v>
      </c>
      <c r="AG47" s="17">
        <f t="shared" si="6"/>
        <v>209536.328125</v>
      </c>
      <c r="AI47" s="18">
        <f t="shared" si="7"/>
        <v>1155852963.671875</v>
      </c>
    </row>
    <row r="48" spans="27:35" hidden="1" x14ac:dyDescent="0.25">
      <c r="AC48" s="1">
        <v>1.8124999999999999E-4</v>
      </c>
      <c r="AE48" s="18">
        <f>SUM(AE38:AE47)</f>
        <v>73290163000</v>
      </c>
      <c r="AG48" s="1">
        <f>AE48*AC48</f>
        <v>13283842.043749999</v>
      </c>
      <c r="AI48" s="18">
        <f>SUM(AI38:AI47)</f>
        <v>73276879157.956253</v>
      </c>
    </row>
    <row r="49" spans="31:33" hidden="1" x14ac:dyDescent="0.25">
      <c r="AE49" s="1">
        <f t="shared" si="5"/>
        <v>0</v>
      </c>
      <c r="AG49" s="1">
        <f t="shared" si="6"/>
        <v>0</v>
      </c>
    </row>
    <row r="50" spans="31:33" hidden="1" x14ac:dyDescent="0.25">
      <c r="AE50" s="1">
        <f t="shared" si="5"/>
        <v>0</v>
      </c>
    </row>
    <row r="51" spans="31:33" hidden="1" x14ac:dyDescent="0.25">
      <c r="AE51" s="1">
        <f t="shared" si="5"/>
        <v>0</v>
      </c>
    </row>
    <row r="52" spans="31:33" hidden="1" x14ac:dyDescent="0.25">
      <c r="AE52" s="1">
        <f t="shared" si="5"/>
        <v>0</v>
      </c>
    </row>
    <row r="53" spans="31:33" hidden="1" x14ac:dyDescent="0.25">
      <c r="AE53" s="1">
        <f t="shared" si="5"/>
        <v>0</v>
      </c>
    </row>
    <row r="54" spans="31:33" hidden="1" x14ac:dyDescent="0.25">
      <c r="AE54" s="1">
        <f t="shared" si="5"/>
        <v>0</v>
      </c>
    </row>
    <row r="55" spans="31:33" hidden="1" x14ac:dyDescent="0.25">
      <c r="AE55" s="1">
        <f t="shared" si="5"/>
        <v>0</v>
      </c>
    </row>
    <row r="56" spans="31:33" hidden="1" x14ac:dyDescent="0.25"/>
    <row r="57" spans="31:33" hidden="1" x14ac:dyDescent="0.25"/>
  </sheetData>
  <mergeCells count="28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2" right="0.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2"/>
  <sheetViews>
    <sheetView rightToLeft="1" view="pageBreakPreview" topLeftCell="B1" zoomScaleNormal="100" zoomScaleSheetLayoutView="100" workbookViewId="0">
      <selection activeCell="Q9" sqref="Q9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30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30" x14ac:dyDescent="0.25">
      <c r="A4" s="40" t="s">
        <v>98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ht="30" x14ac:dyDescent="0.25">
      <c r="A5" s="34" t="s">
        <v>107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7" spans="1:19" ht="30" x14ac:dyDescent="0.25">
      <c r="A7" s="38" t="s">
        <v>45</v>
      </c>
      <c r="C7" s="39" t="s">
        <v>46</v>
      </c>
      <c r="D7" s="39" t="s">
        <v>46</v>
      </c>
      <c r="E7" s="39" t="s">
        <v>46</v>
      </c>
      <c r="F7" s="39" t="s">
        <v>46</v>
      </c>
      <c r="G7" s="39" t="s">
        <v>46</v>
      </c>
      <c r="H7" s="39" t="s">
        <v>46</v>
      </c>
      <c r="I7" s="39" t="s">
        <v>46</v>
      </c>
      <c r="K7" s="39" t="s">
        <v>99</v>
      </c>
      <c r="M7" s="39" t="s">
        <v>4</v>
      </c>
      <c r="N7" s="39" t="s">
        <v>4</v>
      </c>
      <c r="O7" s="39" t="s">
        <v>4</v>
      </c>
      <c r="Q7" s="39" t="s">
        <v>112</v>
      </c>
      <c r="R7" s="39" t="s">
        <v>5</v>
      </c>
      <c r="S7" s="39" t="s">
        <v>5</v>
      </c>
    </row>
    <row r="8" spans="1:19" ht="30" x14ac:dyDescent="0.25">
      <c r="A8" s="39" t="s">
        <v>45</v>
      </c>
      <c r="C8" s="39" t="s">
        <v>47</v>
      </c>
      <c r="E8" s="39" t="s">
        <v>48</v>
      </c>
      <c r="G8" s="39" t="s">
        <v>49</v>
      </c>
      <c r="I8" s="39" t="s">
        <v>21</v>
      </c>
      <c r="K8" s="39" t="s">
        <v>50</v>
      </c>
      <c r="M8" s="39" t="s">
        <v>51</v>
      </c>
      <c r="O8" s="39" t="s">
        <v>52</v>
      </c>
      <c r="Q8" s="39" t="s">
        <v>50</v>
      </c>
      <c r="S8" s="39" t="s">
        <v>44</v>
      </c>
    </row>
    <row r="9" spans="1:19" ht="21" x14ac:dyDescent="0.25">
      <c r="A9" s="2" t="s">
        <v>53</v>
      </c>
      <c r="C9" s="1" t="s">
        <v>87</v>
      </c>
      <c r="E9" s="1" t="s">
        <v>55</v>
      </c>
      <c r="G9" s="1" t="s">
        <v>56</v>
      </c>
      <c r="I9" s="1">
        <v>0</v>
      </c>
      <c r="K9" s="3">
        <v>60389884723</v>
      </c>
      <c r="M9" s="3">
        <v>392192804</v>
      </c>
      <c r="O9" s="3">
        <v>743895718</v>
      </c>
      <c r="Q9" s="3">
        <v>60038181809</v>
      </c>
      <c r="S9" s="20">
        <f>Q9/سهام!$Y$15</f>
        <v>0.28782274045953915</v>
      </c>
    </row>
    <row r="10" spans="1:19" ht="21" x14ac:dyDescent="0.25">
      <c r="A10" s="2" t="s">
        <v>53</v>
      </c>
      <c r="C10" s="1" t="s">
        <v>57</v>
      </c>
      <c r="E10" s="1" t="s">
        <v>58</v>
      </c>
      <c r="G10" s="1" t="s">
        <v>59</v>
      </c>
      <c r="I10" s="1">
        <v>0</v>
      </c>
      <c r="K10" s="3">
        <v>50000000</v>
      </c>
      <c r="M10" s="3"/>
      <c r="O10" s="3"/>
      <c r="Q10" s="3">
        <v>50000000</v>
      </c>
      <c r="S10" s="10">
        <f>Q10/سهام!$Y$15</f>
        <v>2.3969974754997761E-4</v>
      </c>
    </row>
    <row r="11" spans="1:19" ht="19.5" thickBot="1" x14ac:dyDescent="0.3">
      <c r="K11" s="8">
        <f>SUM(K9:K10)</f>
        <v>60439884723</v>
      </c>
      <c r="M11" s="8">
        <f>SUM(M9:M10)</f>
        <v>392192804</v>
      </c>
      <c r="O11" s="8">
        <f>SUM(O9:O10)</f>
        <v>743895718</v>
      </c>
      <c r="Q11" s="8">
        <f>SUM(Q9:Q10)</f>
        <v>60088181809</v>
      </c>
      <c r="S11" s="11">
        <f>SUM(S9:S10)</f>
        <v>0.28806244020708915</v>
      </c>
    </row>
    <row r="12" spans="1:19" ht="19.5" thickTop="1" x14ac:dyDescent="0.25"/>
  </sheetData>
  <mergeCells count="17">
    <mergeCell ref="E8"/>
    <mergeCell ref="G8"/>
    <mergeCell ref="I8"/>
    <mergeCell ref="C7:I7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4"/>
  <sheetViews>
    <sheetView rightToLeft="1" view="pageBreakPreview" zoomScaleNormal="100" zoomScaleSheetLayoutView="100" workbookViewId="0">
      <selection activeCell="Q6" sqref="Q6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30" x14ac:dyDescent="0.25">
      <c r="A3" s="40" t="s">
        <v>60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30" x14ac:dyDescent="0.25">
      <c r="A4" s="40" t="s">
        <v>111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ht="30" x14ac:dyDescent="0.25">
      <c r="A5" s="34" t="s">
        <v>108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7" spans="1:19" ht="30" x14ac:dyDescent="0.25">
      <c r="A7" s="39" t="s">
        <v>61</v>
      </c>
      <c r="B7" s="39" t="s">
        <v>61</v>
      </c>
      <c r="C7" s="39" t="s">
        <v>61</v>
      </c>
      <c r="D7" s="39" t="s">
        <v>61</v>
      </c>
      <c r="E7" s="39" t="s">
        <v>61</v>
      </c>
      <c r="F7" s="39" t="s">
        <v>61</v>
      </c>
      <c r="G7" s="39" t="s">
        <v>61</v>
      </c>
      <c r="I7" s="39" t="s">
        <v>62</v>
      </c>
      <c r="J7" s="39" t="s">
        <v>62</v>
      </c>
      <c r="K7" s="39" t="s">
        <v>62</v>
      </c>
      <c r="L7" s="39" t="s">
        <v>62</v>
      </c>
      <c r="M7" s="39" t="s">
        <v>62</v>
      </c>
      <c r="O7" s="39" t="s">
        <v>63</v>
      </c>
      <c r="P7" s="39" t="s">
        <v>63</v>
      </c>
      <c r="Q7" s="39" t="s">
        <v>63</v>
      </c>
      <c r="R7" s="39" t="s">
        <v>63</v>
      </c>
      <c r="S7" s="39" t="s">
        <v>63</v>
      </c>
    </row>
    <row r="8" spans="1:19" ht="30" x14ac:dyDescent="0.25">
      <c r="A8" s="39" t="s">
        <v>64</v>
      </c>
      <c r="C8" s="39" t="s">
        <v>65</v>
      </c>
      <c r="E8" s="39" t="s">
        <v>20</v>
      </c>
      <c r="G8" s="39" t="s">
        <v>21</v>
      </c>
      <c r="I8" s="39" t="s">
        <v>66</v>
      </c>
      <c r="K8" s="39" t="s">
        <v>67</v>
      </c>
      <c r="M8" s="39" t="s">
        <v>68</v>
      </c>
      <c r="O8" s="39" t="s">
        <v>66</v>
      </c>
      <c r="Q8" s="39" t="s">
        <v>67</v>
      </c>
      <c r="S8" s="39" t="s">
        <v>68</v>
      </c>
    </row>
    <row r="9" spans="1:19" ht="21" x14ac:dyDescent="0.25">
      <c r="A9" s="2" t="s">
        <v>53</v>
      </c>
      <c r="C9" s="3">
        <v>30</v>
      </c>
      <c r="E9" s="1" t="s">
        <v>69</v>
      </c>
      <c r="G9" s="1">
        <v>0</v>
      </c>
      <c r="I9" s="3">
        <v>392192804</v>
      </c>
      <c r="K9" s="3">
        <v>0</v>
      </c>
      <c r="M9" s="3">
        <f>I9</f>
        <v>392192804</v>
      </c>
      <c r="O9" s="3">
        <f>507624978+M9</f>
        <v>899817782</v>
      </c>
      <c r="Q9" s="3">
        <v>0</v>
      </c>
      <c r="S9" s="3">
        <f>O9</f>
        <v>899817782</v>
      </c>
    </row>
    <row r="10" spans="1:19" ht="19.5" thickBot="1" x14ac:dyDescent="0.3">
      <c r="I10" s="8">
        <f>SUM(I9)</f>
        <v>392192804</v>
      </c>
      <c r="K10" s="8">
        <f>SUM(K9)</f>
        <v>0</v>
      </c>
      <c r="M10" s="8">
        <f>SUM(M9)</f>
        <v>392192804</v>
      </c>
      <c r="O10" s="8">
        <f>SUM(O9)</f>
        <v>899817782</v>
      </c>
      <c r="Q10" s="8">
        <f>SUM(Q9)</f>
        <v>0</v>
      </c>
      <c r="S10" s="8">
        <f>SUM(S9)</f>
        <v>899817782</v>
      </c>
    </row>
    <row r="11" spans="1:19" ht="19.5" thickTop="1" x14ac:dyDescent="0.25"/>
    <row r="12" spans="1:19" x14ac:dyDescent="0.25">
      <c r="I12" s="3"/>
    </row>
    <row r="14" spans="1:19" x14ac:dyDescent="0.25">
      <c r="I14" s="3"/>
    </row>
  </sheetData>
  <mergeCells count="16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S24"/>
  <sheetViews>
    <sheetView rightToLeft="1" view="pageBreakPreview" topLeftCell="A3" zoomScaleNormal="90" zoomScaleSheetLayoutView="100" workbookViewId="0">
      <selection activeCell="Q19" sqref="Q19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37.7109375" style="1" bestFit="1" customWidth="1"/>
    <col min="18" max="18" width="1" style="1" customWidth="1"/>
    <col min="19" max="19" width="19.42578125" style="1" customWidth="1"/>
    <col min="20" max="16384" width="9.140625" style="1"/>
  </cols>
  <sheetData>
    <row r="2" spans="1:19" ht="30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9" ht="30" x14ac:dyDescent="0.25">
      <c r="A3" s="40" t="s">
        <v>60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9" ht="30" x14ac:dyDescent="0.25">
      <c r="A4" s="40" t="s">
        <v>111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9" ht="30" x14ac:dyDescent="0.25">
      <c r="A5" s="34" t="s">
        <v>105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9" ht="30" x14ac:dyDescent="0.25">
      <c r="A7" s="38" t="s">
        <v>2</v>
      </c>
      <c r="C7" s="39" t="s">
        <v>62</v>
      </c>
      <c r="D7" s="39" t="s">
        <v>62</v>
      </c>
      <c r="E7" s="39" t="s">
        <v>62</v>
      </c>
      <c r="F7" s="39" t="s">
        <v>62</v>
      </c>
      <c r="G7" s="39" t="s">
        <v>62</v>
      </c>
      <c r="H7" s="39" t="s">
        <v>62</v>
      </c>
      <c r="I7" s="39" t="s">
        <v>62</v>
      </c>
      <c r="K7" s="39" t="s">
        <v>63</v>
      </c>
      <c r="L7" s="39" t="s">
        <v>63</v>
      </c>
      <c r="M7" s="39" t="s">
        <v>63</v>
      </c>
      <c r="N7" s="39" t="s">
        <v>63</v>
      </c>
      <c r="O7" s="39" t="s">
        <v>63</v>
      </c>
      <c r="P7" s="39" t="s">
        <v>63</v>
      </c>
      <c r="Q7" s="39" t="s">
        <v>63</v>
      </c>
    </row>
    <row r="8" spans="1:19" ht="30" x14ac:dyDescent="0.25">
      <c r="A8" s="39" t="s">
        <v>2</v>
      </c>
      <c r="C8" s="39" t="s">
        <v>6</v>
      </c>
      <c r="E8" s="39" t="s">
        <v>70</v>
      </c>
      <c r="G8" s="39" t="s">
        <v>71</v>
      </c>
      <c r="I8" s="39" t="s">
        <v>72</v>
      </c>
      <c r="K8" s="39" t="s">
        <v>6</v>
      </c>
      <c r="M8" s="39" t="s">
        <v>70</v>
      </c>
      <c r="O8" s="39" t="s">
        <v>71</v>
      </c>
      <c r="Q8" s="39" t="s">
        <v>72</v>
      </c>
    </row>
    <row r="9" spans="1:19" ht="21" x14ac:dyDescent="0.25">
      <c r="A9" s="2" t="s">
        <v>88</v>
      </c>
      <c r="C9" s="3">
        <v>21680</v>
      </c>
      <c r="E9" s="3">
        <f>'اوراق مشارکت'!AI10</f>
        <v>21539511255.849998</v>
      </c>
      <c r="G9" s="15">
        <v>21123634167.237</v>
      </c>
      <c r="I9" s="16">
        <f>E9-G9</f>
        <v>415877088.61299896</v>
      </c>
      <c r="K9" s="3">
        <v>21680</v>
      </c>
      <c r="M9" s="3">
        <f>E9</f>
        <v>21539511255.849998</v>
      </c>
      <c r="O9" s="3">
        <v>19908766693</v>
      </c>
      <c r="Q9" s="16">
        <f>M9-O9</f>
        <v>1630744562.8499985</v>
      </c>
      <c r="S9" s="16"/>
    </row>
    <row r="10" spans="1:19" ht="21" x14ac:dyDescent="0.25">
      <c r="A10" s="2" t="s">
        <v>89</v>
      </c>
      <c r="C10" s="3">
        <v>21370</v>
      </c>
      <c r="E10" s="3">
        <f>'اوراق مشارکت'!AI11</f>
        <v>14557383095.994375</v>
      </c>
      <c r="G10" s="15">
        <v>14037523867.560812</v>
      </c>
      <c r="I10" s="16">
        <f t="shared" ref="I10:I18" si="0">E10-G10</f>
        <v>519859228.43356323</v>
      </c>
      <c r="K10" s="3">
        <v>21370</v>
      </c>
      <c r="M10" s="3">
        <f t="shared" ref="M10:M14" si="1">E10</f>
        <v>14557383095.994375</v>
      </c>
      <c r="O10" s="3">
        <v>13846264227</v>
      </c>
      <c r="Q10" s="16">
        <f>M10-O10</f>
        <v>711118868.99437523</v>
      </c>
    </row>
    <row r="11" spans="1:19" ht="21" x14ac:dyDescent="0.25">
      <c r="A11" s="2" t="s">
        <v>90</v>
      </c>
      <c r="C11" s="15">
        <v>14440</v>
      </c>
      <c r="E11" s="3">
        <f>'اوراق مشارکت'!AI12</f>
        <v>9989658246.2075005</v>
      </c>
      <c r="G11" s="35">
        <v>9442495877.3652496</v>
      </c>
      <c r="I11" s="16">
        <f t="shared" si="0"/>
        <v>547162368.84225082</v>
      </c>
      <c r="K11" s="15">
        <v>14440</v>
      </c>
      <c r="M11" s="3">
        <f t="shared" si="1"/>
        <v>9989658246.2075005</v>
      </c>
      <c r="O11" s="3">
        <v>9486267357</v>
      </c>
      <c r="Q11" s="16">
        <f>M11-O11</f>
        <v>503390889.20750046</v>
      </c>
    </row>
    <row r="12" spans="1:19" ht="21" x14ac:dyDescent="0.25">
      <c r="A12" s="2" t="s">
        <v>91</v>
      </c>
      <c r="C12" s="15">
        <v>13240</v>
      </c>
      <c r="E12" s="3">
        <f>'اوراق مشارکت'!AI13</f>
        <v>9944614811.8099995</v>
      </c>
      <c r="G12" s="35">
        <v>9470894049.2635002</v>
      </c>
      <c r="I12" s="16">
        <f t="shared" si="0"/>
        <v>473720762.54649925</v>
      </c>
      <c r="K12" s="15">
        <v>13240</v>
      </c>
      <c r="M12" s="3">
        <f t="shared" si="1"/>
        <v>9944614811.8099995</v>
      </c>
      <c r="O12" s="3">
        <v>9416742631</v>
      </c>
      <c r="Q12" s="16">
        <f>M12-O12</f>
        <v>527872180.80999947</v>
      </c>
    </row>
    <row r="13" spans="1:19" ht="21" x14ac:dyDescent="0.25">
      <c r="A13" s="2" t="s">
        <v>92</v>
      </c>
      <c r="C13" s="3">
        <v>8450</v>
      </c>
      <c r="E13" s="3">
        <f>'اوراق مشارکت'!AI14</f>
        <v>6052144849.8874998</v>
      </c>
      <c r="G13" s="15">
        <v>5727994012.8774996</v>
      </c>
      <c r="I13" s="16">
        <f t="shared" si="0"/>
        <v>324150837.01000023</v>
      </c>
      <c r="K13" s="3">
        <v>8450</v>
      </c>
      <c r="M13" s="3">
        <f t="shared" si="1"/>
        <v>6052144849.8874998</v>
      </c>
      <c r="O13" s="3">
        <v>5731820252</v>
      </c>
      <c r="Q13" s="16">
        <f t="shared" ref="Q13:Q18" si="2">M13-O13</f>
        <v>320324597.88749981</v>
      </c>
    </row>
    <row r="14" spans="1:19" ht="21" x14ac:dyDescent="0.25">
      <c r="A14" s="2" t="s">
        <v>93</v>
      </c>
      <c r="C14" s="3">
        <v>5260</v>
      </c>
      <c r="E14" s="3">
        <f>'اوراق مشارکت'!AI15</f>
        <v>4012652574.875</v>
      </c>
      <c r="G14" s="15">
        <v>3857158343.3136249</v>
      </c>
      <c r="I14" s="16">
        <f t="shared" si="0"/>
        <v>155494231.56137514</v>
      </c>
      <c r="K14" s="3">
        <v>5260</v>
      </c>
      <c r="M14" s="3">
        <f t="shared" si="1"/>
        <v>4012652574.875</v>
      </c>
      <c r="O14" s="3">
        <v>3802022611</v>
      </c>
      <c r="Q14" s="16">
        <f t="shared" si="2"/>
        <v>210629963.875</v>
      </c>
    </row>
    <row r="15" spans="1:19" ht="21" x14ac:dyDescent="0.25">
      <c r="A15" s="2" t="s">
        <v>94</v>
      </c>
      <c r="C15" s="3">
        <v>2940</v>
      </c>
      <c r="E15" s="3">
        <f>'اوراق مشارکت'!AI16</f>
        <v>2638994795.4825001</v>
      </c>
      <c r="G15" s="15">
        <v>2559582151.6335001</v>
      </c>
      <c r="I15" s="16">
        <f t="shared" si="0"/>
        <v>79412643.848999977</v>
      </c>
      <c r="K15" s="3">
        <v>2940</v>
      </c>
      <c r="M15" s="3">
        <f t="shared" ref="M15:M18" si="3">E15</f>
        <v>2638994795.4825001</v>
      </c>
      <c r="O15" s="3">
        <v>2466516033</v>
      </c>
      <c r="Q15" s="16">
        <f t="shared" si="2"/>
        <v>172478762.48250008</v>
      </c>
    </row>
    <row r="16" spans="1:19" ht="21" x14ac:dyDescent="0.25">
      <c r="A16" s="2" t="s">
        <v>95</v>
      </c>
      <c r="C16" s="3">
        <v>2700</v>
      </c>
      <c r="E16" s="3">
        <f>'اوراق مشارکت'!AI17</f>
        <v>1868952191.0062499</v>
      </c>
      <c r="G16" s="15">
        <v>1807897359.2006249</v>
      </c>
      <c r="I16" s="16">
        <f t="shared" si="0"/>
        <v>61054831.805624962</v>
      </c>
      <c r="K16" s="3">
        <v>2700</v>
      </c>
      <c r="M16" s="3">
        <f t="shared" si="3"/>
        <v>1868952191.0062499</v>
      </c>
      <c r="O16" s="3">
        <v>1781961120</v>
      </c>
      <c r="Q16" s="16">
        <f t="shared" si="2"/>
        <v>86991071.006249905</v>
      </c>
    </row>
    <row r="17" spans="1:17" ht="21" x14ac:dyDescent="0.25">
      <c r="A17" s="2" t="s">
        <v>96</v>
      </c>
      <c r="C17" s="3">
        <v>1660</v>
      </c>
      <c r="E17" s="3">
        <f>'اوراق مشارکت'!AI18</f>
        <v>1517114373.1712501</v>
      </c>
      <c r="G17" s="35">
        <v>1476777045.6372499</v>
      </c>
      <c r="I17" s="16">
        <f t="shared" si="0"/>
        <v>40337327.534000158</v>
      </c>
      <c r="K17" s="3">
        <v>1660</v>
      </c>
      <c r="M17" s="3">
        <f t="shared" si="3"/>
        <v>1517114373.1712501</v>
      </c>
      <c r="O17" s="3">
        <v>1415157449</v>
      </c>
      <c r="Q17" s="16">
        <f t="shared" si="2"/>
        <v>101956924.1712501</v>
      </c>
    </row>
    <row r="18" spans="1:17" ht="21" x14ac:dyDescent="0.25">
      <c r="A18" s="2" t="s">
        <v>97</v>
      </c>
      <c r="C18" s="3">
        <v>1250</v>
      </c>
      <c r="E18" s="3">
        <f>'اوراق مشارکت'!AI19</f>
        <v>1155852963.671875</v>
      </c>
      <c r="G18" s="35">
        <v>1126472039.9296875</v>
      </c>
      <c r="I18" s="16">
        <f t="shared" si="0"/>
        <v>29380923.7421875</v>
      </c>
      <c r="K18" s="3">
        <v>1250</v>
      </c>
      <c r="M18" s="3">
        <f t="shared" si="3"/>
        <v>1155852963.671875</v>
      </c>
      <c r="O18" s="3">
        <v>1076445068</v>
      </c>
      <c r="Q18" s="16">
        <f t="shared" si="2"/>
        <v>79407895.671875</v>
      </c>
    </row>
    <row r="19" spans="1:17" ht="19.5" thickBot="1" x14ac:dyDescent="0.3">
      <c r="E19" s="8">
        <f>SUM(E9:E18)</f>
        <v>73276879157.956253</v>
      </c>
      <c r="G19" s="8">
        <f>SUM(G9:G18)</f>
        <v>70630428914.018738</v>
      </c>
      <c r="I19" s="8">
        <f>SUM(I9:I18)</f>
        <v>2646450243.9375</v>
      </c>
      <c r="M19" s="8">
        <f>SUM(M9:M18)</f>
        <v>73276879157.956253</v>
      </c>
      <c r="O19" s="8">
        <f>SUM(O9:O18)</f>
        <v>68931963441</v>
      </c>
      <c r="Q19" s="8">
        <f>SUM(Q9:Q18)</f>
        <v>4344915716.9562483</v>
      </c>
    </row>
    <row r="20" spans="1:17" ht="19.5" thickTop="1" x14ac:dyDescent="0.25"/>
    <row r="23" spans="1:17" x14ac:dyDescent="0.25">
      <c r="Q23" s="3"/>
    </row>
    <row r="24" spans="1:17" x14ac:dyDescent="0.25">
      <c r="Q24" s="3"/>
    </row>
  </sheetData>
  <mergeCells count="14">
    <mergeCell ref="A4:Q4"/>
    <mergeCell ref="A3:Q3"/>
    <mergeCell ref="A2:Q2"/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20"/>
  <sheetViews>
    <sheetView rightToLeft="1" view="pageBreakPreview" topLeftCell="A4" zoomScaleNormal="80" zoomScaleSheetLayoutView="100" workbookViewId="0">
      <selection activeCell="I19" sqref="I19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 x14ac:dyDescent="0.25">
      <c r="A3" s="40" t="s">
        <v>60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 x14ac:dyDescent="0.25">
      <c r="A4" s="40" t="s">
        <v>111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ht="30" x14ac:dyDescent="0.25">
      <c r="A5" s="34" t="s">
        <v>83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30" x14ac:dyDescent="0.25">
      <c r="A7" s="38" t="s">
        <v>64</v>
      </c>
      <c r="C7" s="39" t="s">
        <v>62</v>
      </c>
      <c r="D7" s="39" t="s">
        <v>62</v>
      </c>
      <c r="E7" s="39" t="s">
        <v>62</v>
      </c>
      <c r="F7" s="39" t="s">
        <v>62</v>
      </c>
      <c r="G7" s="39" t="s">
        <v>62</v>
      </c>
      <c r="H7" s="39" t="s">
        <v>62</v>
      </c>
      <c r="I7" s="39" t="s">
        <v>62</v>
      </c>
      <c r="K7" s="39" t="s">
        <v>63</v>
      </c>
      <c r="L7" s="39" t="s">
        <v>63</v>
      </c>
      <c r="M7" s="39" t="s">
        <v>63</v>
      </c>
      <c r="N7" s="39" t="s">
        <v>63</v>
      </c>
      <c r="O7" s="39" t="s">
        <v>63</v>
      </c>
      <c r="P7" s="39" t="s">
        <v>63</v>
      </c>
      <c r="Q7" s="39" t="s">
        <v>63</v>
      </c>
    </row>
    <row r="8" spans="1:17" ht="30" x14ac:dyDescent="0.25">
      <c r="A8" s="39" t="s">
        <v>64</v>
      </c>
      <c r="C8" s="39" t="s">
        <v>76</v>
      </c>
      <c r="E8" s="39" t="s">
        <v>73</v>
      </c>
      <c r="G8" s="39" t="s">
        <v>74</v>
      </c>
      <c r="I8" s="39" t="s">
        <v>77</v>
      </c>
      <c r="K8" s="39" t="s">
        <v>76</v>
      </c>
      <c r="M8" s="39" t="s">
        <v>73</v>
      </c>
      <c r="O8" s="39" t="s">
        <v>74</v>
      </c>
      <c r="Q8" s="39" t="s">
        <v>77</v>
      </c>
    </row>
    <row r="9" spans="1:17" ht="21" x14ac:dyDescent="0.25">
      <c r="A9" s="32" t="s">
        <v>88</v>
      </c>
      <c r="C9" s="3">
        <v>0</v>
      </c>
      <c r="E9" s="16">
        <f>'درآمد ناشی از تغییر قیمت اوراق'!I9</f>
        <v>415877088.61299896</v>
      </c>
      <c r="F9" s="16"/>
      <c r="G9" s="16">
        <v>0</v>
      </c>
      <c r="H9" s="16"/>
      <c r="I9" s="16">
        <f>E9</f>
        <v>415877088.61299896</v>
      </c>
      <c r="J9" s="16"/>
      <c r="K9" s="16">
        <v>0</v>
      </c>
      <c r="L9" s="16"/>
      <c r="M9" s="16">
        <f>'درآمد ناشی از تغییر قیمت اوراق'!Q9</f>
        <v>1630744562.8499985</v>
      </c>
      <c r="N9" s="16"/>
      <c r="O9" s="16">
        <v>0</v>
      </c>
      <c r="P9" s="16"/>
      <c r="Q9" s="16">
        <f>M9</f>
        <v>1630744562.8499985</v>
      </c>
    </row>
    <row r="10" spans="1:17" ht="21" x14ac:dyDescent="0.25">
      <c r="A10" s="32" t="s">
        <v>89</v>
      </c>
      <c r="C10" s="3">
        <v>0</v>
      </c>
      <c r="E10" s="16">
        <f>'درآمد ناشی از تغییر قیمت اوراق'!I10</f>
        <v>519859228.43356323</v>
      </c>
      <c r="F10" s="16"/>
      <c r="G10" s="16">
        <v>0</v>
      </c>
      <c r="H10" s="16"/>
      <c r="I10" s="16">
        <f t="shared" ref="I10:I18" si="0">E10</f>
        <v>519859228.43356323</v>
      </c>
      <c r="J10" s="16"/>
      <c r="K10" s="16">
        <v>0</v>
      </c>
      <c r="L10" s="16"/>
      <c r="M10" s="16">
        <f>'درآمد ناشی از تغییر قیمت اوراق'!Q10</f>
        <v>711118868.99437523</v>
      </c>
      <c r="N10" s="16"/>
      <c r="O10" s="16">
        <v>0</v>
      </c>
      <c r="P10" s="16"/>
      <c r="Q10" s="16">
        <f t="shared" ref="Q10:Q18" si="1">M10</f>
        <v>711118868.99437523</v>
      </c>
    </row>
    <row r="11" spans="1:17" ht="21" x14ac:dyDescent="0.25">
      <c r="A11" s="32" t="s">
        <v>90</v>
      </c>
      <c r="C11" s="3">
        <v>0</v>
      </c>
      <c r="E11" s="16">
        <f>'درآمد ناشی از تغییر قیمت اوراق'!I11</f>
        <v>547162368.84225082</v>
      </c>
      <c r="F11" s="16"/>
      <c r="G11" s="16">
        <v>0</v>
      </c>
      <c r="H11" s="16"/>
      <c r="I11" s="16">
        <f t="shared" si="0"/>
        <v>547162368.84225082</v>
      </c>
      <c r="J11" s="16"/>
      <c r="K11" s="16">
        <v>0</v>
      </c>
      <c r="L11" s="16"/>
      <c r="M11" s="16">
        <f>'درآمد ناشی از تغییر قیمت اوراق'!Q11</f>
        <v>503390889.20750046</v>
      </c>
      <c r="N11" s="16"/>
      <c r="O11" s="16">
        <v>0</v>
      </c>
      <c r="P11" s="16"/>
      <c r="Q11" s="16">
        <f t="shared" si="1"/>
        <v>503390889.20750046</v>
      </c>
    </row>
    <row r="12" spans="1:17" ht="21" x14ac:dyDescent="0.25">
      <c r="A12" s="32" t="s">
        <v>91</v>
      </c>
      <c r="C12" s="3">
        <v>0</v>
      </c>
      <c r="E12" s="16">
        <f>'درآمد ناشی از تغییر قیمت اوراق'!I12</f>
        <v>473720762.54649925</v>
      </c>
      <c r="F12" s="16"/>
      <c r="G12" s="16">
        <v>0</v>
      </c>
      <c r="H12" s="16"/>
      <c r="I12" s="16">
        <f t="shared" si="0"/>
        <v>473720762.54649925</v>
      </c>
      <c r="J12" s="16"/>
      <c r="K12" s="16">
        <v>0</v>
      </c>
      <c r="L12" s="16"/>
      <c r="M12" s="16">
        <f>'درآمد ناشی از تغییر قیمت اوراق'!Q12</f>
        <v>527872180.80999947</v>
      </c>
      <c r="N12" s="16"/>
      <c r="O12" s="16">
        <v>0</v>
      </c>
      <c r="P12" s="16"/>
      <c r="Q12" s="16">
        <f t="shared" si="1"/>
        <v>527872180.80999947</v>
      </c>
    </row>
    <row r="13" spans="1:17" ht="21" x14ac:dyDescent="0.25">
      <c r="A13" s="32" t="s">
        <v>92</v>
      </c>
      <c r="C13" s="3">
        <v>0</v>
      </c>
      <c r="E13" s="16">
        <f>'درآمد ناشی از تغییر قیمت اوراق'!I13</f>
        <v>324150837.01000023</v>
      </c>
      <c r="F13" s="16"/>
      <c r="G13" s="16">
        <v>0</v>
      </c>
      <c r="H13" s="16"/>
      <c r="I13" s="16">
        <f t="shared" si="0"/>
        <v>324150837.01000023</v>
      </c>
      <c r="J13" s="16"/>
      <c r="K13" s="16">
        <v>0</v>
      </c>
      <c r="L13" s="16"/>
      <c r="M13" s="16">
        <f>'درآمد ناشی از تغییر قیمت اوراق'!Q13</f>
        <v>320324597.88749981</v>
      </c>
      <c r="N13" s="16"/>
      <c r="O13" s="16">
        <v>0</v>
      </c>
      <c r="P13" s="16"/>
      <c r="Q13" s="16">
        <f t="shared" si="1"/>
        <v>320324597.88749981</v>
      </c>
    </row>
    <row r="14" spans="1:17" ht="21" x14ac:dyDescent="0.25">
      <c r="A14" s="32" t="s">
        <v>93</v>
      </c>
      <c r="C14" s="3">
        <v>0</v>
      </c>
      <c r="E14" s="16">
        <f>'درآمد ناشی از تغییر قیمت اوراق'!I14</f>
        <v>155494231.56137514</v>
      </c>
      <c r="F14" s="16"/>
      <c r="G14" s="16">
        <v>0</v>
      </c>
      <c r="H14" s="16"/>
      <c r="I14" s="16">
        <f t="shared" si="0"/>
        <v>155494231.56137514</v>
      </c>
      <c r="J14" s="16"/>
      <c r="K14" s="16">
        <v>0</v>
      </c>
      <c r="L14" s="16"/>
      <c r="M14" s="16">
        <f>'درآمد ناشی از تغییر قیمت اوراق'!Q14</f>
        <v>210629963.875</v>
      </c>
      <c r="N14" s="16"/>
      <c r="O14" s="16">
        <v>0</v>
      </c>
      <c r="P14" s="16"/>
      <c r="Q14" s="16">
        <f t="shared" si="1"/>
        <v>210629963.875</v>
      </c>
    </row>
    <row r="15" spans="1:17" ht="21" x14ac:dyDescent="0.25">
      <c r="A15" s="32" t="s">
        <v>94</v>
      </c>
      <c r="C15" s="3">
        <v>0</v>
      </c>
      <c r="E15" s="16">
        <f>'درآمد ناشی از تغییر قیمت اوراق'!I15</f>
        <v>79412643.848999977</v>
      </c>
      <c r="F15" s="16"/>
      <c r="G15" s="16">
        <v>0</v>
      </c>
      <c r="H15" s="16"/>
      <c r="I15" s="16">
        <f t="shared" si="0"/>
        <v>79412643.848999977</v>
      </c>
      <c r="J15" s="16"/>
      <c r="K15" s="16">
        <v>0</v>
      </c>
      <c r="L15" s="16"/>
      <c r="M15" s="16">
        <f>'درآمد ناشی از تغییر قیمت اوراق'!Q15</f>
        <v>172478762.48250008</v>
      </c>
      <c r="N15" s="16"/>
      <c r="O15" s="16">
        <v>0</v>
      </c>
      <c r="P15" s="16"/>
      <c r="Q15" s="16">
        <f t="shared" si="1"/>
        <v>172478762.48250008</v>
      </c>
    </row>
    <row r="16" spans="1:17" ht="21" x14ac:dyDescent="0.25">
      <c r="A16" s="32" t="s">
        <v>95</v>
      </c>
      <c r="C16" s="3">
        <v>0</v>
      </c>
      <c r="E16" s="16">
        <f>'درآمد ناشی از تغییر قیمت اوراق'!I16</f>
        <v>61054831.805624962</v>
      </c>
      <c r="F16" s="16"/>
      <c r="G16" s="16">
        <v>0</v>
      </c>
      <c r="H16" s="16"/>
      <c r="I16" s="16">
        <f t="shared" si="0"/>
        <v>61054831.805624962</v>
      </c>
      <c r="J16" s="16"/>
      <c r="K16" s="16">
        <v>0</v>
      </c>
      <c r="L16" s="16"/>
      <c r="M16" s="16">
        <f>'درآمد ناشی از تغییر قیمت اوراق'!Q16</f>
        <v>86991071.006249905</v>
      </c>
      <c r="N16" s="16"/>
      <c r="O16" s="16">
        <v>0</v>
      </c>
      <c r="P16" s="16"/>
      <c r="Q16" s="16">
        <f t="shared" si="1"/>
        <v>86991071.006249905</v>
      </c>
    </row>
    <row r="17" spans="1:17" ht="21" x14ac:dyDescent="0.25">
      <c r="A17" s="32" t="s">
        <v>96</v>
      </c>
      <c r="C17" s="3">
        <v>0</v>
      </c>
      <c r="E17" s="16">
        <f>'درآمد ناشی از تغییر قیمت اوراق'!I17</f>
        <v>40337327.534000158</v>
      </c>
      <c r="F17" s="16"/>
      <c r="G17" s="16">
        <v>0</v>
      </c>
      <c r="H17" s="16"/>
      <c r="I17" s="16">
        <f t="shared" si="0"/>
        <v>40337327.534000158</v>
      </c>
      <c r="J17" s="16"/>
      <c r="K17" s="16">
        <v>0</v>
      </c>
      <c r="L17" s="16"/>
      <c r="M17" s="16">
        <f>'درآمد ناشی از تغییر قیمت اوراق'!Q17</f>
        <v>101956924.1712501</v>
      </c>
      <c r="N17" s="16"/>
      <c r="O17" s="16">
        <v>0</v>
      </c>
      <c r="P17" s="16"/>
      <c r="Q17" s="16">
        <f t="shared" si="1"/>
        <v>101956924.1712501</v>
      </c>
    </row>
    <row r="18" spans="1:17" ht="21" x14ac:dyDescent="0.25">
      <c r="A18" s="32" t="s">
        <v>97</v>
      </c>
      <c r="C18" s="3">
        <v>0</v>
      </c>
      <c r="E18" s="16">
        <f>'درآمد ناشی از تغییر قیمت اوراق'!I18</f>
        <v>29380923.7421875</v>
      </c>
      <c r="G18" s="3">
        <v>0</v>
      </c>
      <c r="I18" s="3">
        <f t="shared" si="0"/>
        <v>29380923.7421875</v>
      </c>
      <c r="K18" s="3">
        <v>0</v>
      </c>
      <c r="M18" s="16">
        <f>'درآمد ناشی از تغییر قیمت اوراق'!Q18</f>
        <v>79407895.671875</v>
      </c>
      <c r="O18" s="3">
        <v>0</v>
      </c>
      <c r="Q18" s="3">
        <f t="shared" si="1"/>
        <v>79407895.671875</v>
      </c>
    </row>
    <row r="19" spans="1:17" ht="19.5" thickBot="1" x14ac:dyDescent="0.3">
      <c r="C19" s="8">
        <f>SUM(C9:C18)</f>
        <v>0</v>
      </c>
      <c r="E19" s="8">
        <f>SUM(E9:E18)</f>
        <v>2646450243.9375</v>
      </c>
      <c r="G19" s="8">
        <f>SUM(G9:G18)</f>
        <v>0</v>
      </c>
      <c r="I19" s="8">
        <f>SUM(I9:I18)</f>
        <v>2646450243.9375</v>
      </c>
      <c r="K19" s="8">
        <f>SUM(K9:K18)</f>
        <v>0</v>
      </c>
      <c r="M19" s="8">
        <f>SUM(M9:M18)</f>
        <v>4344915716.9562483</v>
      </c>
      <c r="O19" s="8">
        <f>SUM(O9:O18)</f>
        <v>0</v>
      </c>
      <c r="Q19" s="8">
        <f>SUM(Q9:Q18)</f>
        <v>4344915716.9562483</v>
      </c>
    </row>
    <row r="20" spans="1:17" ht="19.5" thickTop="1" x14ac:dyDescent="0.25"/>
  </sheetData>
  <mergeCells count="14">
    <mergeCell ref="A4:Q4"/>
    <mergeCell ref="A3:Q3"/>
    <mergeCell ref="A2:Q2"/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14"/>
  <sheetViews>
    <sheetView rightToLeft="1" view="pageBreakPreview" zoomScaleNormal="80" zoomScaleSheetLayoutView="100" workbookViewId="0">
      <selection activeCell="E7" sqref="E7:G7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30" x14ac:dyDescent="0.25">
      <c r="A3" s="40" t="s">
        <v>60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30" x14ac:dyDescent="0.25">
      <c r="A4" s="40" t="s">
        <v>111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30" x14ac:dyDescent="0.25">
      <c r="A5" s="34" t="s">
        <v>84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7" spans="1:11" ht="30" x14ac:dyDescent="0.25">
      <c r="A7" s="39" t="s">
        <v>78</v>
      </c>
      <c r="B7" s="39" t="s">
        <v>78</v>
      </c>
      <c r="C7" s="39" t="s">
        <v>78</v>
      </c>
      <c r="E7" s="39" t="s">
        <v>62</v>
      </c>
      <c r="F7" s="39" t="s">
        <v>62</v>
      </c>
      <c r="G7" s="39" t="s">
        <v>62</v>
      </c>
      <c r="I7" s="39" t="s">
        <v>63</v>
      </c>
      <c r="J7" s="39" t="s">
        <v>63</v>
      </c>
      <c r="K7" s="39" t="s">
        <v>63</v>
      </c>
    </row>
    <row r="8" spans="1:11" ht="30" x14ac:dyDescent="0.25">
      <c r="A8" s="39" t="s">
        <v>79</v>
      </c>
      <c r="C8" s="39" t="s">
        <v>47</v>
      </c>
      <c r="E8" s="39" t="s">
        <v>80</v>
      </c>
      <c r="G8" s="39" t="s">
        <v>81</v>
      </c>
      <c r="I8" s="39" t="s">
        <v>80</v>
      </c>
      <c r="K8" s="39" t="s">
        <v>81</v>
      </c>
    </row>
    <row r="9" spans="1:11" ht="21" x14ac:dyDescent="0.25">
      <c r="A9" s="2" t="s">
        <v>53</v>
      </c>
      <c r="C9" s="1" t="s">
        <v>54</v>
      </c>
      <c r="E9" s="3">
        <v>392192804</v>
      </c>
      <c r="G9" s="1">
        <v>0</v>
      </c>
      <c r="I9" s="3">
        <f>507624978+E9</f>
        <v>899817782</v>
      </c>
      <c r="K9" s="1">
        <v>0</v>
      </c>
    </row>
    <row r="10" spans="1:11" ht="19.5" thickBot="1" x14ac:dyDescent="0.3">
      <c r="E10" s="8">
        <f>SUM(E9)</f>
        <v>392192804</v>
      </c>
      <c r="G10" s="12">
        <f>SUM(G9)</f>
        <v>0</v>
      </c>
      <c r="I10" s="8">
        <f>SUM(I9)</f>
        <v>899817782</v>
      </c>
      <c r="K10" s="12">
        <f>SUM(K9)</f>
        <v>0</v>
      </c>
    </row>
    <row r="11" spans="1:11" ht="19.5" thickTop="1" x14ac:dyDescent="0.25"/>
    <row r="12" spans="1:11" x14ac:dyDescent="0.25">
      <c r="E12" s="3"/>
    </row>
    <row r="14" spans="1:11" x14ac:dyDescent="0.25">
      <c r="E14" s="3"/>
    </row>
  </sheetData>
  <mergeCells count="12">
    <mergeCell ref="A2:K2"/>
    <mergeCell ref="A8"/>
    <mergeCell ref="C8"/>
    <mergeCell ref="A7:C7"/>
    <mergeCell ref="E8"/>
    <mergeCell ref="G8"/>
    <mergeCell ref="E7:G7"/>
    <mergeCell ref="I8"/>
    <mergeCell ref="K8"/>
    <mergeCell ref="I7:K7"/>
    <mergeCell ref="A4:K4"/>
    <mergeCell ref="A3:K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13"/>
  <sheetViews>
    <sheetView rightToLeft="1" view="pageBreakPreview" zoomScaleNormal="100" zoomScaleSheetLayoutView="100" workbookViewId="0">
      <selection activeCell="E11" sqref="E11"/>
    </sheetView>
  </sheetViews>
  <sheetFormatPr defaultRowHeight="18.75" x14ac:dyDescent="0.25"/>
  <cols>
    <col min="1" max="1" width="53.7109375" style="1" customWidth="1"/>
    <col min="2" max="2" width="1" style="1" customWidth="1"/>
    <col min="3" max="3" width="22.140625" style="1" customWidth="1"/>
    <col min="4" max="4" width="1" style="1" customWidth="1"/>
    <col min="5" max="5" width="24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40" t="s">
        <v>0</v>
      </c>
      <c r="B2" s="40"/>
      <c r="C2" s="40"/>
      <c r="D2" s="40"/>
      <c r="E2" s="40"/>
    </row>
    <row r="3" spans="1:5" ht="30" x14ac:dyDescent="0.25">
      <c r="A3" s="40" t="s">
        <v>60</v>
      </c>
      <c r="B3" s="40"/>
      <c r="C3" s="40"/>
      <c r="D3" s="40"/>
      <c r="E3" s="40"/>
    </row>
    <row r="4" spans="1:5" ht="30" x14ac:dyDescent="0.25">
      <c r="A4" s="40" t="s">
        <v>111</v>
      </c>
      <c r="B4" s="40"/>
      <c r="C4" s="40"/>
      <c r="D4" s="40"/>
      <c r="E4" s="40"/>
    </row>
    <row r="5" spans="1:5" ht="30" x14ac:dyDescent="0.25">
      <c r="A5" s="19"/>
      <c r="B5" s="19"/>
      <c r="C5" s="19"/>
      <c r="D5" s="19"/>
      <c r="E5" s="19"/>
    </row>
    <row r="6" spans="1:5" ht="30" x14ac:dyDescent="0.25">
      <c r="A6" s="34" t="s">
        <v>82</v>
      </c>
      <c r="B6" s="19"/>
      <c r="C6" s="19"/>
      <c r="D6" s="19"/>
      <c r="E6" s="19"/>
    </row>
    <row r="8" spans="1:5" ht="30" x14ac:dyDescent="0.25">
      <c r="A8" s="38" t="s">
        <v>82</v>
      </c>
      <c r="C8" s="39" t="s">
        <v>62</v>
      </c>
      <c r="E8" s="39" t="s">
        <v>112</v>
      </c>
    </row>
    <row r="9" spans="1:5" ht="30" x14ac:dyDescent="0.25">
      <c r="A9" s="39" t="s">
        <v>82</v>
      </c>
      <c r="C9" s="39" t="s">
        <v>50</v>
      </c>
      <c r="E9" s="39" t="s">
        <v>50</v>
      </c>
    </row>
    <row r="10" spans="1:5" ht="21" x14ac:dyDescent="0.25">
      <c r="A10" s="13" t="s">
        <v>102</v>
      </c>
      <c r="C10" s="3"/>
      <c r="E10" s="3">
        <v>1541569809</v>
      </c>
    </row>
    <row r="11" spans="1:5" ht="21.75" thickBot="1" x14ac:dyDescent="0.3">
      <c r="A11" s="2" t="s">
        <v>69</v>
      </c>
      <c r="C11" s="8">
        <f>SUM(C10)</f>
        <v>0</v>
      </c>
      <c r="E11" s="8">
        <f>E10</f>
        <v>1541569809</v>
      </c>
    </row>
    <row r="12" spans="1:5" ht="19.5" thickTop="1" x14ac:dyDescent="0.25"/>
    <row r="13" spans="1:5" x14ac:dyDescent="0.25">
      <c r="C13" s="3"/>
    </row>
  </sheetData>
  <mergeCells count="8">
    <mergeCell ref="E9"/>
    <mergeCell ref="E8"/>
    <mergeCell ref="A4:E4"/>
    <mergeCell ref="A3:E3"/>
    <mergeCell ref="A2:E2"/>
    <mergeCell ref="A8:A9"/>
    <mergeCell ref="C9"/>
    <mergeCell ref="C8"/>
  </mergeCells>
  <pageMargins left="0.70866141732283472" right="1.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جلد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جلد!Print_Area</vt:lpstr>
      <vt:lpstr>'جمع درآمدها'!Print_Area</vt:lpstr>
      <vt:lpstr>'درآمد سپرده بانکی'!Print_Area</vt:lpstr>
      <vt:lpstr>'درآمد ناشی از تغییر قیمت اوراق'!Print_Area</vt:lpstr>
      <vt:lpstr>'سایر درآمدها'!Print_Area</vt:lpstr>
      <vt:lpstr>'سرمایه‌گذاری در اوراق بهادار'!Print_Area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Hanieh Saeidi</dc:creator>
  <cp:lastModifiedBy>Reza Ahmadi</cp:lastModifiedBy>
  <cp:lastPrinted>2021-12-29T16:44:38Z</cp:lastPrinted>
  <dcterms:created xsi:type="dcterms:W3CDTF">2021-12-19T08:28:11Z</dcterms:created>
  <dcterms:modified xsi:type="dcterms:W3CDTF">2022-01-29T17:26:11Z</dcterms:modified>
</cp:coreProperties>
</file>