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B6BDF2B5-1344-433D-A748-660A2634ACE2}" xr6:coauthVersionLast="47" xr6:coauthVersionMax="47" xr10:uidLastSave="{00000000-0000-0000-0000-000000000000}"/>
  <bookViews>
    <workbookView xWindow="-120" yWindow="-120" windowWidth="24240" windowHeight="13140" tabRatio="808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سرمایه‌گذاری در اوراق بهادار" sheetId="12" r:id="rId6"/>
    <sheet name="درآمد سپرده بانکی" sheetId="13" r:id="rId7"/>
    <sheet name="سایر درآمدها" sheetId="14" r:id="rId8"/>
    <sheet name="جمع درآمدها" sheetId="15" r:id="rId9"/>
  </sheets>
  <definedNames>
    <definedName name="_xlnm.Print_Area" localSheetId="0">سهام!$A$1:$Y$13</definedName>
  </definedNames>
  <calcPr calcId="181029"/>
</workbook>
</file>

<file path=xl/calcChain.xml><?xml version="1.0" encoding="utf-8"?>
<calcChain xmlns="http://schemas.openxmlformats.org/spreadsheetml/2006/main">
  <c r="E12" i="15" l="1"/>
  <c r="G12" i="15"/>
  <c r="S11" i="6"/>
  <c r="S10" i="6"/>
  <c r="S12" i="6" s="1"/>
  <c r="AK12" i="3"/>
  <c r="AK13" i="3"/>
  <c r="AK14" i="3"/>
  <c r="AK15" i="3"/>
  <c r="AK16" i="3"/>
  <c r="AK17" i="3"/>
  <c r="AK18" i="3"/>
  <c r="AK19" i="3"/>
  <c r="AK20" i="3"/>
  <c r="AK11" i="3"/>
  <c r="Y12" i="1"/>
  <c r="Y11" i="1"/>
  <c r="C11" i="15"/>
  <c r="C12" i="15"/>
  <c r="E11" i="13"/>
  <c r="I11" i="13"/>
  <c r="Q11" i="12"/>
  <c r="Q12" i="12"/>
  <c r="Q20" i="12" s="1"/>
  <c r="Q13" i="12"/>
  <c r="Q14" i="12"/>
  <c r="Q15" i="12"/>
  <c r="Q16" i="12"/>
  <c r="Q17" i="12"/>
  <c r="Q18" i="12"/>
  <c r="Q19" i="12"/>
  <c r="Q10" i="12"/>
  <c r="M11" i="12"/>
  <c r="M12" i="12"/>
  <c r="M20" i="12" s="1"/>
  <c r="M13" i="12"/>
  <c r="M14" i="12"/>
  <c r="M15" i="12"/>
  <c r="M16" i="12"/>
  <c r="M17" i="12"/>
  <c r="M18" i="12"/>
  <c r="M19" i="12"/>
  <c r="M10" i="12"/>
  <c r="I11" i="12"/>
  <c r="I12" i="12"/>
  <c r="I20" i="12" s="1"/>
  <c r="I13" i="12"/>
  <c r="I14" i="12"/>
  <c r="I15" i="12"/>
  <c r="I16" i="12"/>
  <c r="I17" i="12"/>
  <c r="I18" i="12"/>
  <c r="I19" i="12"/>
  <c r="I10" i="12"/>
  <c r="E11" i="12"/>
  <c r="E12" i="12"/>
  <c r="E20" i="12" s="1"/>
  <c r="E13" i="12"/>
  <c r="E14" i="12"/>
  <c r="E15" i="12"/>
  <c r="E16" i="12"/>
  <c r="E17" i="12"/>
  <c r="E18" i="12"/>
  <c r="E19" i="12"/>
  <c r="E10" i="12"/>
  <c r="A11" i="12"/>
  <c r="A12" i="12"/>
  <c r="A13" i="12"/>
  <c r="A14" i="12"/>
  <c r="A15" i="12"/>
  <c r="A16" i="12"/>
  <c r="A17" i="12"/>
  <c r="A18" i="12"/>
  <c r="A19" i="12"/>
  <c r="A10" i="12"/>
  <c r="O20" i="12"/>
  <c r="K20" i="12"/>
  <c r="G20" i="12"/>
  <c r="C20" i="12"/>
  <c r="Q10" i="9"/>
  <c r="O11" i="9"/>
  <c r="O12" i="9"/>
  <c r="O20" i="9" s="1"/>
  <c r="O13" i="9"/>
  <c r="O14" i="9"/>
  <c r="O15" i="9"/>
  <c r="O16" i="9"/>
  <c r="O17" i="9"/>
  <c r="O18" i="9"/>
  <c r="O19" i="9"/>
  <c r="O10" i="9"/>
  <c r="M11" i="9"/>
  <c r="M12" i="9"/>
  <c r="M13" i="9"/>
  <c r="M14" i="9"/>
  <c r="M15" i="9"/>
  <c r="M16" i="9"/>
  <c r="M17" i="9"/>
  <c r="M18" i="9"/>
  <c r="M19" i="9"/>
  <c r="M10" i="9"/>
  <c r="E20" i="9"/>
  <c r="G20" i="9"/>
  <c r="I20" i="9"/>
  <c r="M20" i="9"/>
  <c r="Q20" i="9"/>
  <c r="I11" i="9"/>
  <c r="I12" i="9"/>
  <c r="I13" i="9"/>
  <c r="I14" i="9"/>
  <c r="I15" i="9"/>
  <c r="I16" i="9"/>
  <c r="I17" i="9"/>
  <c r="I18" i="9"/>
  <c r="I19" i="9"/>
  <c r="I10" i="9"/>
  <c r="G11" i="9"/>
  <c r="G12" i="9"/>
  <c r="G13" i="9"/>
  <c r="G14" i="9"/>
  <c r="G15" i="9"/>
  <c r="G16" i="9"/>
  <c r="G17" i="9"/>
  <c r="G18" i="9"/>
  <c r="G19" i="9"/>
  <c r="G10" i="9"/>
  <c r="E11" i="9"/>
  <c r="E12" i="9"/>
  <c r="E13" i="9"/>
  <c r="E14" i="9"/>
  <c r="E15" i="9"/>
  <c r="E16" i="9"/>
  <c r="E17" i="9"/>
  <c r="E18" i="9"/>
  <c r="E19" i="9"/>
  <c r="E10" i="9"/>
  <c r="C11" i="9"/>
  <c r="C12" i="9"/>
  <c r="C13" i="9"/>
  <c r="C14" i="9"/>
  <c r="C15" i="9"/>
  <c r="C16" i="9"/>
  <c r="C17" i="9"/>
  <c r="C18" i="9"/>
  <c r="C19" i="9"/>
  <c r="C10" i="9"/>
  <c r="A11" i="9"/>
  <c r="A12" i="9"/>
  <c r="A13" i="9"/>
  <c r="A14" i="9"/>
  <c r="A15" i="9"/>
  <c r="A16" i="9"/>
  <c r="A17" i="9"/>
  <c r="A18" i="9"/>
  <c r="A19" i="9"/>
  <c r="A10" i="9"/>
  <c r="S11" i="7"/>
  <c r="Q11" i="7"/>
  <c r="O11" i="7"/>
  <c r="M11" i="7"/>
  <c r="K11" i="7"/>
  <c r="I11" i="7"/>
  <c r="G11" i="7"/>
  <c r="Q12" i="6"/>
  <c r="O12" i="6"/>
  <c r="M12" i="6"/>
  <c r="K12" i="6"/>
  <c r="AI21" i="3"/>
  <c r="AG21" i="3"/>
  <c r="AE21" i="3"/>
  <c r="AA21" i="3"/>
  <c r="W21" i="3"/>
  <c r="S21" i="3"/>
  <c r="Q21" i="3"/>
  <c r="M21" i="3"/>
  <c r="K21" i="3"/>
  <c r="E12" i="1"/>
  <c r="G12" i="1"/>
  <c r="K12" i="1"/>
  <c r="O12" i="1"/>
  <c r="S12" i="1" s="1"/>
  <c r="U12" i="1"/>
  <c r="W12" i="1"/>
  <c r="AK21" i="3" l="1"/>
</calcChain>
</file>

<file path=xl/sharedStrings.xml><?xml version="1.0" encoding="utf-8"?>
<sst xmlns="http://schemas.openxmlformats.org/spreadsheetml/2006/main" count="359" uniqueCount="107">
  <si>
    <t>صندوق سرمایه‌گذاری جسورانه فیروزه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</si>
  <si>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</si>
  <si>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</si>
  <si>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</si>
  <si>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</si>
  <si>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</si>
  <si>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</si>
  <si>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</si>
  <si>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</si>
  <si>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</si>
  <si>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</si>
  <si>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</si>
  <si>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</si>
  <si>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</si>
  <si>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</si>
  <si>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</si>
  <si>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</si>
  <si>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</si>
  <si>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</si>
  <si>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</si>
  <si>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</si>
  <si>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</si>
  <si>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</si>
  <si>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</si>
  <si>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</si>
  <si>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1398/07/13</t>
  </si>
  <si>
    <t>1401/04/13</t>
  </si>
  <si>
    <t>1398/08/11</t>
  </si>
  <si>
    <t>1401/03/18</t>
  </si>
  <si>
    <t>1398/09/13</t>
  </si>
  <si>
    <t>1400/11/11</t>
  </si>
  <si>
    <t>1398/11/07</t>
  </si>
  <si>
    <t>1401/05/12</t>
  </si>
  <si>
    <t>1399/02/20</t>
  </si>
  <si>
    <t>1402/08/06</t>
  </si>
  <si>
    <t>1399/01/27</t>
  </si>
  <si>
    <t>1402/09/06</t>
  </si>
  <si>
    <t>1399/09/05</t>
  </si>
  <si>
    <t>1402/02/18</t>
  </si>
  <si>
    <t>1399/11/21</t>
  </si>
  <si>
    <t>1402/08/07</t>
  </si>
  <si>
    <t>1399/09/25</t>
  </si>
  <si>
    <t>1402/06/06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</si>
  <si>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</si>
  <si>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</si>
  <si>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</si>
  <si>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</si>
  <si>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</si>
  <si>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</si>
  <si>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</si>
  <si>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</si>
  <si>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</si>
  <si>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</si>
  <si>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</si>
  <si>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</si>
  <si>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</si>
  <si>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</si>
  <si>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</si>
  <si>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</si>
  <si>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</si>
  <si>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</si>
  <si>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</si>
  <si>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</si>
  <si>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</si>
  <si>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</si>
  <si>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</si>
  <si>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</si>
  <si>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</si>
  <si>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</si>
  <si>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</si>
  <si>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</si>
  <si>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</si>
  <si>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</si>
  <si>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</si>
  <si>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</si>
  <si>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</si>
  <si>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</si>
  <si>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</si>
  <si>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</si>
  <si>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</si>
  <si>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</si>
  <si>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</si>
  <si>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</si>
  <si>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</si>
  <si>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</si>
  <si>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</si>
  <si>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سهام</t>
  </si>
  <si>
    <t>اوراق مشارکت</t>
  </si>
  <si>
    <t>شرکت پویندگان نیرو شایسته منطقه آزاد انزلی (پونیشا)</t>
  </si>
  <si>
    <t>-</t>
  </si>
  <si>
    <t>اسنادخزانه-م12بودجه98-001111 - اخزا 812</t>
  </si>
  <si>
    <t>اسنادخزانه-م21بودجه98-020906 - اخزا 821</t>
  </si>
  <si>
    <t>اسنادخزانه-م9بودجه99-020316 - اخزا 910</t>
  </si>
  <si>
    <t>اسنادخزانه-م10بودجه99-020807 - اخزا 909</t>
  </si>
  <si>
    <t>اسنادخزانه-م8بودجه99-020606 - اخزا 908</t>
  </si>
  <si>
    <t>اسنادخزانه-م5بودجه99-020218 - اخزا 905</t>
  </si>
  <si>
    <t>اسنادخزانه-م17بودجه98-010512 - اخزا 817</t>
  </si>
  <si>
    <t>اسنادخزانه-م20بودجه98-020806 - اخزا 820</t>
  </si>
  <si>
    <t>اسنادخزانه-م15بودجه98-010406 - اخزا 815</t>
  </si>
  <si>
    <t>اسنادخزانه-م14بودجه98-010318 - اخزا 814</t>
  </si>
  <si>
    <t>1003-10-810-707073643</t>
  </si>
  <si>
    <t>سپرده بانکی</t>
  </si>
  <si>
    <t>بانک خاورمیانه 1003-10-810-707073643</t>
  </si>
  <si>
    <t>سود اوراق بهادار و سپرده بانکی</t>
  </si>
  <si>
    <t>درآمد ناشی از تغییر قیمت اوراق</t>
  </si>
  <si>
    <t>سایر درآمدها (جریمه تاخیر در تأدیه فراخوان)</t>
  </si>
  <si>
    <t>جمع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</si>
</sst>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 ;_ * #,##0\-_ ;_ * &quot;-&quot;??_-_ ;_ @_ "/>
    <numFmt numFmtId="165" formatCode="#,##0_-;[Red]\(#,###\)"/>
    <numFmt numFmtId="166" formatCode="#,##0_-;\(#,###\)"/>
  </numFmts>
  <fonts count="8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1"/>
      <name val="Calibri"/>
      <family val="2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1"/>
    </xf>
    <xf numFmtId="165" fontId="2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Comma 2" xfId="3" xr:uid="{37A5709E-9A8B-4BBE-B7B4-EC863445FA72}"/>
    <cellStyle name="Normal" xfId="0" builtinId="0"/>
    <cellStyle name="Normal 2" xfId="2" xr:uid="{D9E22096-5B2C-4DB5-AAEB-84B5E84088E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7"/>
  <sheetViews>
    <sheetView rightToLeft="1" tabSelected="1" view="pageBreakPreview" zoomScale="85" zoomScaleNormal="70" zoomScaleSheetLayoutView="85" workbookViewId="0">
      <selection activeCell="A21" sqref="A21"/>
    </sheetView>
  </sheetViews>
  <sheetFormatPr defaultRowHeight="18.75" x14ac:dyDescent="0.25"/>
  <cols>
    <col min="1" max="1" width="41.1406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30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30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30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30" x14ac:dyDescent="0.25">
      <c r="A6" s="7" t="s">
        <v>86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8" spans="1:25" ht="30" x14ac:dyDescent="0.25">
      <c r="A8" s="27" t="s">
        <v>3</v>
      </c>
      <c r="C8" s="30" t="s">
        <v>4</v>
      </c>
      <c r="D8" s="30" t="s">
        <v>4</v>
      </c>
      <c r="E8" s="30" t="s">
        <v>4</v>
      </c>
      <c r="F8" s="30" t="s">
        <v>4</v>
      </c>
      <c r="G8" s="30" t="s">
        <v>4</v>
      </c>
      <c r="I8" s="30" t="s">
        <v>5</v>
      </c>
      <c r="J8" s="30" t="s">
        <v>5</v>
      </c>
      <c r="K8" s="30" t="s">
        <v>5</v>
      </c>
      <c r="L8" s="30" t="s">
        <v>5</v>
      </c>
      <c r="M8" s="30" t="s">
        <v>5</v>
      </c>
      <c r="N8" s="30" t="s">
        <v>5</v>
      </c>
      <c r="O8" s="30" t="s">
        <v>5</v>
      </c>
      <c r="Q8" s="30" t="s">
        <v>6</v>
      </c>
      <c r="R8" s="30" t="s">
        <v>6</v>
      </c>
      <c r="S8" s="30" t="s">
        <v>6</v>
      </c>
      <c r="T8" s="30" t="s">
        <v>6</v>
      </c>
      <c r="U8" s="30" t="s">
        <v>6</v>
      </c>
      <c r="V8" s="30" t="s">
        <v>6</v>
      </c>
      <c r="W8" s="30" t="s">
        <v>6</v>
      </c>
      <c r="X8" s="30" t="s">
        <v>6</v>
      </c>
      <c r="Y8" s="30" t="s">
        <v>6</v>
      </c>
    </row>
    <row r="9" spans="1:25" ht="30" x14ac:dyDescent="0.25">
      <c r="A9" s="28" t="s">
        <v>3</v>
      </c>
      <c r="C9" s="27" t="s">
        <v>7</v>
      </c>
      <c r="E9" s="27" t="s">
        <v>8</v>
      </c>
      <c r="G9" s="27" t="s">
        <v>9</v>
      </c>
      <c r="I9" s="30" t="s">
        <v>10</v>
      </c>
      <c r="J9" s="30" t="s">
        <v>10</v>
      </c>
      <c r="K9" s="30" t="s">
        <v>10</v>
      </c>
      <c r="M9" s="30" t="s">
        <v>11</v>
      </c>
      <c r="N9" s="30" t="s">
        <v>11</v>
      </c>
      <c r="O9" s="30" t="s">
        <v>11</v>
      </c>
      <c r="Q9" s="27" t="s">
        <v>7</v>
      </c>
      <c r="S9" s="27" t="s">
        <v>12</v>
      </c>
      <c r="U9" s="27" t="s">
        <v>8</v>
      </c>
      <c r="W9" s="27" t="s">
        <v>9</v>
      </c>
      <c r="Y9" s="27" t="s">
        <v>13</v>
      </c>
    </row>
    <row r="10" spans="1:25" ht="30" x14ac:dyDescent="0.25">
      <c r="A10" s="29" t="s">
        <v>3</v>
      </c>
      <c r="C10" s="30" t="s">
        <v>7</v>
      </c>
      <c r="E10" s="30" t="s">
        <v>8</v>
      </c>
      <c r="G10" s="30" t="s">
        <v>9</v>
      </c>
      <c r="I10" s="30" t="s">
        <v>7</v>
      </c>
      <c r="K10" s="30" t="s">
        <v>8</v>
      </c>
      <c r="M10" s="30" t="s">
        <v>7</v>
      </c>
      <c r="O10" s="30" t="s">
        <v>14</v>
      </c>
      <c r="Q10" s="30" t="s">
        <v>7</v>
      </c>
      <c r="S10" s="30" t="s">
        <v>12</v>
      </c>
      <c r="U10" s="30" t="s">
        <v>8</v>
      </c>
      <c r="W10" s="30" t="s">
        <v>9</v>
      </c>
      <c r="Y10" s="30" t="s">
        <v>13</v>
      </c>
    </row>
    <row r="11" spans="1:25" x14ac:dyDescent="0.25">
      <c r="A11" s="9" t="s">
        <v>88</v>
      </c>
      <c r="B11" s="10"/>
      <c r="C11" s="11">
        <v>0</v>
      </c>
      <c r="D11" s="10"/>
      <c r="E11" s="2">
        <v>80000000000</v>
      </c>
      <c r="F11" s="12"/>
      <c r="G11" s="2">
        <v>80000000000</v>
      </c>
      <c r="H11" s="2"/>
      <c r="I11" s="2" t="s">
        <v>89</v>
      </c>
      <c r="J11" s="2"/>
      <c r="K11" s="2">
        <v>0</v>
      </c>
      <c r="L11" s="2"/>
      <c r="M11" s="2" t="s">
        <v>89</v>
      </c>
      <c r="N11" s="2"/>
      <c r="O11" s="2">
        <v>0</v>
      </c>
      <c r="P11" s="2"/>
      <c r="Q11" s="2" t="s">
        <v>89</v>
      </c>
      <c r="R11" s="2"/>
      <c r="S11" s="2" t="s">
        <v>89</v>
      </c>
      <c r="T11" s="2"/>
      <c r="U11" s="2">
        <v>80000000000</v>
      </c>
      <c r="V11" s="2"/>
      <c r="W11" s="2">
        <v>80000000000</v>
      </c>
      <c r="X11" s="2"/>
      <c r="Y11" s="13">
        <f>W11/Y15</f>
        <v>0.52871944813462457</v>
      </c>
    </row>
    <row r="12" spans="1:25" ht="19.5" thickBot="1" x14ac:dyDescent="0.3">
      <c r="A12" s="4"/>
      <c r="E12" s="14">
        <f>SUM(E11)</f>
        <v>80000000000</v>
      </c>
      <c r="G12" s="14">
        <f>SUM(G11)</f>
        <v>80000000000</v>
      </c>
      <c r="K12" s="14">
        <f>SUM(K11)</f>
        <v>0</v>
      </c>
      <c r="O12" s="14">
        <f>SUM(O11)</f>
        <v>0</v>
      </c>
      <c r="S12" s="14">
        <f>SUM(O12:R12)</f>
        <v>0</v>
      </c>
      <c r="U12" s="14">
        <f>SUM(U11)</f>
        <v>80000000000</v>
      </c>
      <c r="W12" s="14">
        <f>SUM(W11)</f>
        <v>80000000000</v>
      </c>
      <c r="Y12" s="24">
        <f>Y11</f>
        <v>0.52871944813462457</v>
      </c>
    </row>
    <row r="13" spans="1:25" ht="19.5" thickTop="1" x14ac:dyDescent="0.25">
      <c r="A13" s="4"/>
    </row>
    <row r="14" spans="1:25" x14ac:dyDescent="0.25">
      <c r="A14" s="4"/>
    </row>
    <row r="15" spans="1:25" hidden="1" x14ac:dyDescent="0.25">
      <c r="A15" s="4"/>
      <c r="Y15" s="2">
        <v>151308979237</v>
      </c>
    </row>
    <row r="16" spans="1:25" x14ac:dyDescent="0.25">
      <c r="A16" s="4"/>
    </row>
    <row r="17" spans="1:1" x14ac:dyDescent="0.25">
      <c r="A17" s="4"/>
    </row>
  </sheetData>
  <mergeCells count="21">
    <mergeCell ref="A2:Y2"/>
    <mergeCell ref="Y9:Y10"/>
    <mergeCell ref="Q8:Y8"/>
    <mergeCell ref="A4:Y4"/>
    <mergeCell ref="A3:Y3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2" right="0.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22"/>
  <sheetViews>
    <sheetView rightToLeft="1" tabSelected="1" view="pageBreakPreview" zoomScale="55" zoomScaleNormal="55" zoomScaleSheetLayoutView="55" workbookViewId="0">
      <selection activeCell="A21" sqref="A21"/>
    </sheetView>
  </sheetViews>
  <sheetFormatPr defaultRowHeight="18.75" x14ac:dyDescent="0.25"/>
  <cols>
    <col min="1" max="1" width="39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30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30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t="30" x14ac:dyDescent="0.25">
      <c r="H5" s="6"/>
      <c r="I5" s="6"/>
      <c r="J5" s="6"/>
      <c r="K5" s="6"/>
      <c r="L5" s="6"/>
    </row>
    <row r="6" spans="1:37" ht="30" x14ac:dyDescent="0.25">
      <c r="A6" s="8" t="s">
        <v>87</v>
      </c>
      <c r="H6" s="6"/>
      <c r="I6" s="6"/>
      <c r="J6" s="6"/>
      <c r="K6" s="6"/>
      <c r="L6" s="6"/>
    </row>
    <row r="8" spans="1:37" ht="30" x14ac:dyDescent="0.25">
      <c r="A8" s="30" t="s">
        <v>16</v>
      </c>
      <c r="B8" s="30" t="s">
        <v>16</v>
      </c>
      <c r="C8" s="30" t="s">
        <v>16</v>
      </c>
      <c r="D8" s="30" t="s">
        <v>16</v>
      </c>
      <c r="E8" s="30" t="s">
        <v>16</v>
      </c>
      <c r="F8" s="30" t="s">
        <v>16</v>
      </c>
      <c r="G8" s="30" t="s">
        <v>16</v>
      </c>
      <c r="H8" s="30" t="s">
        <v>16</v>
      </c>
      <c r="I8" s="30" t="s">
        <v>16</v>
      </c>
      <c r="J8" s="30" t="s">
        <v>16</v>
      </c>
      <c r="K8" s="30" t="s">
        <v>16</v>
      </c>
      <c r="L8" s="30" t="s">
        <v>16</v>
      </c>
      <c r="M8" s="30" t="s">
        <v>16</v>
      </c>
      <c r="O8" s="30" t="s">
        <v>4</v>
      </c>
      <c r="P8" s="30" t="s">
        <v>4</v>
      </c>
      <c r="Q8" s="30" t="s">
        <v>4</v>
      </c>
      <c r="R8" s="30" t="s">
        <v>4</v>
      </c>
      <c r="S8" s="30" t="s">
        <v>4</v>
      </c>
      <c r="U8" s="30" t="s">
        <v>5</v>
      </c>
      <c r="V8" s="30" t="s">
        <v>5</v>
      </c>
      <c r="W8" s="30" t="s">
        <v>5</v>
      </c>
      <c r="X8" s="30" t="s">
        <v>5</v>
      </c>
      <c r="Y8" s="30" t="s">
        <v>5</v>
      </c>
      <c r="Z8" s="30" t="s">
        <v>5</v>
      </c>
      <c r="AA8" s="30" t="s">
        <v>5</v>
      </c>
      <c r="AC8" s="30" t="s">
        <v>6</v>
      </c>
      <c r="AD8" s="30" t="s">
        <v>6</v>
      </c>
      <c r="AE8" s="30" t="s">
        <v>6</v>
      </c>
      <c r="AF8" s="30" t="s">
        <v>6</v>
      </c>
      <c r="AG8" s="30" t="s">
        <v>6</v>
      </c>
      <c r="AH8" s="30" t="s">
        <v>6</v>
      </c>
      <c r="AI8" s="30" t="s">
        <v>6</v>
      </c>
      <c r="AJ8" s="30" t="s">
        <v>6</v>
      </c>
      <c r="AK8" s="30" t="s">
        <v>6</v>
      </c>
    </row>
    <row r="9" spans="1:37" ht="30" x14ac:dyDescent="0.25">
      <c r="A9" s="27" t="s">
        <v>17</v>
      </c>
      <c r="C9" s="27" t="s">
        <v>18</v>
      </c>
      <c r="E9" s="27" t="s">
        <v>19</v>
      </c>
      <c r="G9" s="27" t="s">
        <v>20</v>
      </c>
      <c r="I9" s="27" t="s">
        <v>21</v>
      </c>
      <c r="K9" s="27" t="s">
        <v>22</v>
      </c>
      <c r="M9" s="27" t="s">
        <v>15</v>
      </c>
      <c r="O9" s="27" t="s">
        <v>7</v>
      </c>
      <c r="Q9" s="27" t="s">
        <v>8</v>
      </c>
      <c r="S9" s="27" t="s">
        <v>9</v>
      </c>
      <c r="U9" s="30" t="s">
        <v>10</v>
      </c>
      <c r="V9" s="30" t="s">
        <v>10</v>
      </c>
      <c r="W9" s="30" t="s">
        <v>10</v>
      </c>
      <c r="Y9" s="30" t="s">
        <v>11</v>
      </c>
      <c r="Z9" s="30" t="s">
        <v>11</v>
      </c>
      <c r="AA9" s="30" t="s">
        <v>11</v>
      </c>
      <c r="AC9" s="27" t="s">
        <v>7</v>
      </c>
      <c r="AE9" s="27" t="s">
        <v>23</v>
      </c>
      <c r="AG9" s="27" t="s">
        <v>8</v>
      </c>
      <c r="AI9" s="27" t="s">
        <v>9</v>
      </c>
      <c r="AK9" s="27" t="s">
        <v>13</v>
      </c>
    </row>
    <row r="10" spans="1:37" ht="30" x14ac:dyDescent="0.25">
      <c r="A10" s="30" t="s">
        <v>17</v>
      </c>
      <c r="C10" s="30" t="s">
        <v>18</v>
      </c>
      <c r="E10" s="30" t="s">
        <v>19</v>
      </c>
      <c r="G10" s="30" t="s">
        <v>20</v>
      </c>
      <c r="I10" s="30" t="s">
        <v>21</v>
      </c>
      <c r="K10" s="30" t="s">
        <v>22</v>
      </c>
      <c r="M10" s="30" t="s">
        <v>15</v>
      </c>
      <c r="O10" s="30" t="s">
        <v>7</v>
      </c>
      <c r="Q10" s="30" t="s">
        <v>8</v>
      </c>
      <c r="S10" s="30" t="s">
        <v>9</v>
      </c>
      <c r="U10" s="30" t="s">
        <v>7</v>
      </c>
      <c r="W10" s="30" t="s">
        <v>8</v>
      </c>
      <c r="Y10" s="30" t="s">
        <v>7</v>
      </c>
      <c r="AA10" s="30" t="s">
        <v>14</v>
      </c>
      <c r="AC10" s="30" t="s">
        <v>7</v>
      </c>
      <c r="AE10" s="30" t="s">
        <v>23</v>
      </c>
      <c r="AG10" s="30" t="s">
        <v>8</v>
      </c>
      <c r="AI10" s="30" t="s">
        <v>9</v>
      </c>
      <c r="AK10" s="30" t="s">
        <v>13</v>
      </c>
    </row>
    <row r="11" spans="1:37" ht="21" x14ac:dyDescent="0.25">
      <c r="A11" s="3" t="s">
        <v>90</v>
      </c>
      <c r="C11" s="1" t="s">
        <v>24</v>
      </c>
      <c r="E11" s="1" t="s">
        <v>24</v>
      </c>
      <c r="G11" s="1" t="s">
        <v>29</v>
      </c>
      <c r="I11" s="1" t="s">
        <v>30</v>
      </c>
      <c r="K11" s="2">
        <v>0</v>
      </c>
      <c r="M11" s="2">
        <v>0</v>
      </c>
      <c r="O11" s="2">
        <v>0</v>
      </c>
      <c r="Q11" s="2">
        <v>0</v>
      </c>
      <c r="S11" s="2">
        <v>0</v>
      </c>
      <c r="U11" s="2">
        <v>21680</v>
      </c>
      <c r="W11" s="2">
        <v>19908766693</v>
      </c>
      <c r="Y11" s="2">
        <v>0</v>
      </c>
      <c r="AA11" s="2">
        <v>0</v>
      </c>
      <c r="AC11" s="2">
        <v>21680</v>
      </c>
      <c r="AE11" s="2">
        <v>930532</v>
      </c>
      <c r="AG11" s="2">
        <v>19908766693</v>
      </c>
      <c r="AI11" s="2">
        <v>20170277234.506001</v>
      </c>
      <c r="AK11" s="5">
        <f>AI11/سهام!$Y$15</f>
        <v>0.13330522310187992</v>
      </c>
    </row>
    <row r="12" spans="1:37" ht="21" x14ac:dyDescent="0.25">
      <c r="A12" s="3" t="s">
        <v>91</v>
      </c>
      <c r="C12" s="1" t="s">
        <v>24</v>
      </c>
      <c r="E12" s="1" t="s">
        <v>24</v>
      </c>
      <c r="G12" s="1" t="s">
        <v>35</v>
      </c>
      <c r="I12" s="1" t="s">
        <v>36</v>
      </c>
      <c r="K12" s="2">
        <v>0</v>
      </c>
      <c r="M12" s="2">
        <v>0</v>
      </c>
      <c r="O12" s="2">
        <v>0</v>
      </c>
      <c r="Q12" s="2">
        <v>0</v>
      </c>
      <c r="S12" s="2">
        <v>0</v>
      </c>
      <c r="U12" s="2">
        <v>21370</v>
      </c>
      <c r="W12" s="2">
        <v>13846264227</v>
      </c>
      <c r="Y12" s="2">
        <v>0</v>
      </c>
      <c r="AA12" s="2">
        <v>0</v>
      </c>
      <c r="AC12" s="2">
        <v>21370</v>
      </c>
      <c r="AE12" s="2">
        <v>628367</v>
      </c>
      <c r="AG12" s="2">
        <v>13846264227</v>
      </c>
      <c r="AI12" s="2">
        <v>13425768928.244312</v>
      </c>
      <c r="AK12" s="5">
        <f>AI12/سهام!$Y$15</f>
        <v>8.8730814231554031E-2</v>
      </c>
    </row>
    <row r="13" spans="1:37" ht="21" x14ac:dyDescent="0.25">
      <c r="A13" s="3" t="s">
        <v>92</v>
      </c>
      <c r="C13" s="1" t="s">
        <v>24</v>
      </c>
      <c r="E13" s="1" t="s">
        <v>24</v>
      </c>
      <c r="G13" s="1" t="s">
        <v>39</v>
      </c>
      <c r="I13" s="1" t="s">
        <v>40</v>
      </c>
      <c r="K13" s="2">
        <v>0</v>
      </c>
      <c r="M13" s="2">
        <v>0</v>
      </c>
      <c r="O13" s="2">
        <v>0</v>
      </c>
      <c r="Q13" s="2">
        <v>0</v>
      </c>
      <c r="S13" s="2">
        <v>0</v>
      </c>
      <c r="U13" s="2">
        <v>14440</v>
      </c>
      <c r="W13" s="2">
        <v>9486267357</v>
      </c>
      <c r="Y13" s="2">
        <v>0</v>
      </c>
      <c r="AA13" s="2">
        <v>0</v>
      </c>
      <c r="AC13" s="2">
        <v>14440</v>
      </c>
      <c r="AE13" s="2">
        <v>638764</v>
      </c>
      <c r="AG13" s="2">
        <v>9486267357</v>
      </c>
      <c r="AI13" s="2">
        <v>8455702486.0909996</v>
      </c>
      <c r="AK13" s="5">
        <f>AI13/سهام!$Y$15</f>
        <v>5.5883679400457575E-2</v>
      </c>
    </row>
    <row r="14" spans="1:37" ht="21" x14ac:dyDescent="0.25">
      <c r="A14" s="3" t="s">
        <v>93</v>
      </c>
      <c r="C14" s="1" t="s">
        <v>24</v>
      </c>
      <c r="E14" s="1" t="s">
        <v>24</v>
      </c>
      <c r="G14" s="1" t="s">
        <v>43</v>
      </c>
      <c r="I14" s="1" t="s">
        <v>44</v>
      </c>
      <c r="K14" s="2">
        <v>0</v>
      </c>
      <c r="M14" s="2">
        <v>0</v>
      </c>
      <c r="O14" s="2">
        <v>0</v>
      </c>
      <c r="Q14" s="2">
        <v>0</v>
      </c>
      <c r="S14" s="2">
        <v>0</v>
      </c>
      <c r="U14" s="2">
        <v>13240</v>
      </c>
      <c r="W14" s="2">
        <v>9416742631</v>
      </c>
      <c r="Y14" s="2">
        <v>0</v>
      </c>
      <c r="AA14" s="2">
        <v>0</v>
      </c>
      <c r="AC14" s="2">
        <v>13240</v>
      </c>
      <c r="AE14" s="2">
        <v>699424</v>
      </c>
      <c r="AG14" s="2">
        <v>9416742631</v>
      </c>
      <c r="AI14" s="2">
        <v>10097851992.535999</v>
      </c>
      <c r="AK14" s="5">
        <f>AI14/سهام!$Y$15</f>
        <v>6.6736634160484407E-2</v>
      </c>
    </row>
    <row r="15" spans="1:37" ht="21" x14ac:dyDescent="0.25">
      <c r="A15" s="3" t="s">
        <v>94</v>
      </c>
      <c r="C15" s="1" t="s">
        <v>24</v>
      </c>
      <c r="E15" s="1" t="s">
        <v>24</v>
      </c>
      <c r="G15" s="1" t="s">
        <v>41</v>
      </c>
      <c r="I15" s="1" t="s">
        <v>42</v>
      </c>
      <c r="K15" s="2">
        <v>0</v>
      </c>
      <c r="M15" s="2">
        <v>0</v>
      </c>
      <c r="O15" s="2">
        <v>0</v>
      </c>
      <c r="Q15" s="2">
        <v>0</v>
      </c>
      <c r="S15" s="2">
        <v>0</v>
      </c>
      <c r="U15" s="2">
        <v>8450</v>
      </c>
      <c r="W15" s="2">
        <v>5731820252</v>
      </c>
      <c r="Y15" s="2">
        <v>0</v>
      </c>
      <c r="AA15" s="2">
        <v>0</v>
      </c>
      <c r="AC15" s="2">
        <v>8450</v>
      </c>
      <c r="AE15" s="2">
        <v>663584</v>
      </c>
      <c r="AG15" s="2">
        <v>5731820252</v>
      </c>
      <c r="AI15" s="2">
        <v>5606268479.6300001</v>
      </c>
      <c r="AK15" s="5">
        <f>AI15/سهام!$Y$15</f>
        <v>3.7051789708056428E-2</v>
      </c>
    </row>
    <row r="16" spans="1:37" ht="21" x14ac:dyDescent="0.25">
      <c r="A16" s="3" t="s">
        <v>95</v>
      </c>
      <c r="C16" s="1" t="s">
        <v>24</v>
      </c>
      <c r="E16" s="1" t="s">
        <v>24</v>
      </c>
      <c r="G16" s="1" t="s">
        <v>37</v>
      </c>
      <c r="I16" s="1" t="s">
        <v>38</v>
      </c>
      <c r="K16" s="2">
        <v>0</v>
      </c>
      <c r="M16" s="2">
        <v>0</v>
      </c>
      <c r="O16" s="2">
        <v>0</v>
      </c>
      <c r="Q16" s="2">
        <v>0</v>
      </c>
      <c r="S16" s="2">
        <v>0</v>
      </c>
      <c r="U16" s="2">
        <v>5260</v>
      </c>
      <c r="W16" s="2">
        <v>3802022611</v>
      </c>
      <c r="Y16" s="2">
        <v>0</v>
      </c>
      <c r="AA16" s="2">
        <v>0</v>
      </c>
      <c r="AC16" s="2">
        <v>5260</v>
      </c>
      <c r="AE16" s="2">
        <v>720836</v>
      </c>
      <c r="AG16" s="2">
        <v>3802022611</v>
      </c>
      <c r="AI16" s="2">
        <v>3790910132.9784999</v>
      </c>
      <c r="AK16" s="5">
        <f>AI16/سهام!$Y$15</f>
        <v>2.5054098917954355E-2</v>
      </c>
    </row>
    <row r="17" spans="1:37" ht="21" x14ac:dyDescent="0.25">
      <c r="A17" s="3" t="s">
        <v>96</v>
      </c>
      <c r="C17" s="1" t="s">
        <v>24</v>
      </c>
      <c r="E17" s="1" t="s">
        <v>24</v>
      </c>
      <c r="G17" s="1" t="s">
        <v>31</v>
      </c>
      <c r="I17" s="1" t="s">
        <v>32</v>
      </c>
      <c r="K17" s="2">
        <v>0</v>
      </c>
      <c r="M17" s="2">
        <v>0</v>
      </c>
      <c r="O17" s="2">
        <v>0</v>
      </c>
      <c r="Q17" s="2">
        <v>0</v>
      </c>
      <c r="S17" s="2">
        <v>0</v>
      </c>
      <c r="U17" s="2">
        <v>2940</v>
      </c>
      <c r="W17" s="2">
        <v>2466516033</v>
      </c>
      <c r="Y17" s="2">
        <v>0</v>
      </c>
      <c r="AA17" s="2">
        <v>0</v>
      </c>
      <c r="AC17" s="2">
        <v>2940</v>
      </c>
      <c r="AE17" s="2">
        <v>840283</v>
      </c>
      <c r="AG17" s="2">
        <v>2466516033</v>
      </c>
      <c r="AI17" s="2">
        <v>2469984254.1963749</v>
      </c>
      <c r="AK17" s="5">
        <f>AI17/سهام!$Y$15</f>
        <v>1.6324108897248994E-2</v>
      </c>
    </row>
    <row r="18" spans="1:37" ht="21" x14ac:dyDescent="0.25">
      <c r="A18" s="3" t="s">
        <v>97</v>
      </c>
      <c r="C18" s="1" t="s">
        <v>24</v>
      </c>
      <c r="E18" s="1" t="s">
        <v>24</v>
      </c>
      <c r="G18" s="1" t="s">
        <v>33</v>
      </c>
      <c r="I18" s="1" t="s">
        <v>34</v>
      </c>
      <c r="K18" s="2">
        <v>0</v>
      </c>
      <c r="M18" s="2">
        <v>0</v>
      </c>
      <c r="O18" s="2">
        <v>0</v>
      </c>
      <c r="Q18" s="2">
        <v>0</v>
      </c>
      <c r="S18" s="2">
        <v>0</v>
      </c>
      <c r="U18" s="2">
        <v>2700</v>
      </c>
      <c r="W18" s="2">
        <v>1781961120</v>
      </c>
      <c r="Y18" s="2">
        <v>0</v>
      </c>
      <c r="AA18" s="2">
        <v>0</v>
      </c>
      <c r="AC18" s="2">
        <v>2700</v>
      </c>
      <c r="AE18" s="2">
        <v>638447</v>
      </c>
      <c r="AG18" s="2">
        <v>1781961120</v>
      </c>
      <c r="AI18" s="2">
        <v>1723494459.9993751</v>
      </c>
      <c r="AK18" s="5">
        <f>AI18/سهام!$Y$15</f>
        <v>1.1390562996924404E-2</v>
      </c>
    </row>
    <row r="19" spans="1:37" ht="21" x14ac:dyDescent="0.25">
      <c r="A19" s="3" t="s">
        <v>98</v>
      </c>
      <c r="C19" s="1" t="s">
        <v>24</v>
      </c>
      <c r="E19" s="1" t="s">
        <v>24</v>
      </c>
      <c r="G19" s="1" t="s">
        <v>25</v>
      </c>
      <c r="I19" s="1" t="s">
        <v>26</v>
      </c>
      <c r="K19" s="2">
        <v>0</v>
      </c>
      <c r="M19" s="2">
        <v>0</v>
      </c>
      <c r="O19" s="2">
        <v>0</v>
      </c>
      <c r="Q19" s="2">
        <v>0</v>
      </c>
      <c r="S19" s="2">
        <v>0</v>
      </c>
      <c r="U19" s="2">
        <v>1660</v>
      </c>
      <c r="W19" s="2">
        <v>1415157449</v>
      </c>
      <c r="Y19" s="2">
        <v>0</v>
      </c>
      <c r="AA19" s="2">
        <v>0</v>
      </c>
      <c r="AC19" s="2">
        <v>1660</v>
      </c>
      <c r="AE19" s="2">
        <v>858154</v>
      </c>
      <c r="AG19" s="2">
        <v>1415157449</v>
      </c>
      <c r="AI19" s="2">
        <v>1424277442.9152501</v>
      </c>
      <c r="AK19" s="5">
        <f>AI19/سهام!$Y$15</f>
        <v>9.413039795109315E-3</v>
      </c>
    </row>
    <row r="20" spans="1:37" ht="21" x14ac:dyDescent="0.25">
      <c r="A20" s="3" t="s">
        <v>99</v>
      </c>
      <c r="C20" s="1" t="s">
        <v>24</v>
      </c>
      <c r="E20" s="1" t="s">
        <v>24</v>
      </c>
      <c r="G20" s="1" t="s">
        <v>27</v>
      </c>
      <c r="I20" s="1" t="s">
        <v>28</v>
      </c>
      <c r="K20" s="2">
        <v>0</v>
      </c>
      <c r="M20" s="2">
        <v>0</v>
      </c>
      <c r="O20" s="2">
        <v>0</v>
      </c>
      <c r="Q20" s="2">
        <v>0</v>
      </c>
      <c r="S20" s="2">
        <v>0</v>
      </c>
      <c r="U20" s="2">
        <v>1250</v>
      </c>
      <c r="W20" s="2">
        <v>1076445068</v>
      </c>
      <c r="Y20" s="2">
        <v>0</v>
      </c>
      <c r="AA20" s="2">
        <v>0</v>
      </c>
      <c r="AC20" s="2">
        <v>1250</v>
      </c>
      <c r="AE20" s="2">
        <v>868901</v>
      </c>
      <c r="AG20" s="2">
        <v>1076445068</v>
      </c>
      <c r="AI20" s="2">
        <v>1085929389.6171875</v>
      </c>
      <c r="AK20" s="5">
        <f>AI20/سهام!$Y$15</f>
        <v>7.1768998448946131E-3</v>
      </c>
    </row>
    <row r="21" spans="1:37" ht="19.5" thickBot="1" x14ac:dyDescent="0.3">
      <c r="K21" s="14">
        <f>SUM(K11:K20)</f>
        <v>0</v>
      </c>
      <c r="M21" s="14">
        <f>SUM(M11:M20)</f>
        <v>0</v>
      </c>
      <c r="Q21" s="14">
        <f>SUM(Q11:Q20)</f>
        <v>0</v>
      </c>
      <c r="S21" s="14">
        <f>SUM(S11:S20)</f>
        <v>0</v>
      </c>
      <c r="W21" s="14">
        <f>SUM(W11:W20)</f>
        <v>68931963441</v>
      </c>
      <c r="AA21" s="14">
        <f>SUM(AA11:AA20)</f>
        <v>0</v>
      </c>
      <c r="AE21" s="14">
        <f>SUM(AE11:AE20)</f>
        <v>7487292</v>
      </c>
      <c r="AG21" s="14">
        <f>SUM(AG11:AG20)</f>
        <v>68931963441</v>
      </c>
      <c r="AI21" s="14">
        <f>SUM(AI11:AI20)</f>
        <v>68250464800.713989</v>
      </c>
      <c r="AK21" s="15">
        <f>SUM(AK11:AK20)</f>
        <v>0.45106685105456412</v>
      </c>
    </row>
    <row r="22" spans="1:37" ht="19.5" thickTop="1" x14ac:dyDescent="0.25"/>
  </sheetData>
  <sortState xmlns:xlrd2="http://schemas.microsoft.com/office/spreadsheetml/2017/richdata2" ref="A11:AK20">
    <sortCondition descending="1" ref="AG11:AG20"/>
  </sortState>
  <mergeCells count="28">
    <mergeCell ref="A4:AK4"/>
    <mergeCell ref="A3:AK3"/>
    <mergeCell ref="A2:AK2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2" right="0.2" top="0.74803149606299213" bottom="0.74803149606299213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7"/>
  <sheetViews>
    <sheetView rightToLeft="1" tabSelected="1" view="pageBreakPreview" zoomScaleNormal="100" zoomScaleSheetLayoutView="100" workbookViewId="0">
      <selection activeCell="A21" sqref="A21"/>
    </sheetView>
  </sheetViews>
  <sheetFormatPr defaultRowHeight="18.75" x14ac:dyDescent="0.25"/>
  <cols>
    <col min="1" max="1" width="20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4.42578125" style="1" bestFit="1" customWidth="1"/>
    <col min="14" max="14" width="1" style="1" customWidth="1"/>
    <col min="15" max="15" width="13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30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30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30" x14ac:dyDescent="0.25">
      <c r="D5" s="6"/>
      <c r="E5" s="6"/>
      <c r="F5" s="6"/>
      <c r="G5" s="6"/>
      <c r="H5" s="6"/>
    </row>
    <row r="6" spans="1:19" ht="30" x14ac:dyDescent="0.25">
      <c r="A6" s="8" t="s">
        <v>101</v>
      </c>
      <c r="D6" s="6"/>
      <c r="E6" s="6"/>
      <c r="F6" s="6"/>
      <c r="G6" s="6"/>
      <c r="H6" s="6"/>
    </row>
    <row r="8" spans="1:19" ht="30" x14ac:dyDescent="0.25">
      <c r="A8" s="27" t="s">
        <v>46</v>
      </c>
      <c r="C8" s="30" t="s">
        <v>47</v>
      </c>
      <c r="D8" s="30" t="s">
        <v>47</v>
      </c>
      <c r="E8" s="30" t="s">
        <v>47</v>
      </c>
      <c r="F8" s="30" t="s">
        <v>47</v>
      </c>
      <c r="G8" s="30" t="s">
        <v>47</v>
      </c>
      <c r="H8" s="30" t="s">
        <v>47</v>
      </c>
      <c r="I8" s="30" t="s">
        <v>47</v>
      </c>
      <c r="K8" s="30" t="s">
        <v>4</v>
      </c>
      <c r="M8" s="30" t="s">
        <v>5</v>
      </c>
      <c r="N8" s="30" t="s">
        <v>5</v>
      </c>
      <c r="O8" s="30" t="s">
        <v>5</v>
      </c>
      <c r="Q8" s="30" t="s">
        <v>6</v>
      </c>
      <c r="R8" s="30" t="s">
        <v>6</v>
      </c>
      <c r="S8" s="30" t="s">
        <v>6</v>
      </c>
    </row>
    <row r="9" spans="1:19" ht="30" x14ac:dyDescent="0.25">
      <c r="A9" s="29" t="s">
        <v>46</v>
      </c>
      <c r="C9" s="30" t="s">
        <v>48</v>
      </c>
      <c r="E9" s="30" t="s">
        <v>49</v>
      </c>
      <c r="G9" s="30" t="s">
        <v>50</v>
      </c>
      <c r="I9" s="30" t="s">
        <v>22</v>
      </c>
      <c r="K9" s="30" t="s">
        <v>51</v>
      </c>
      <c r="M9" s="30" t="s">
        <v>52</v>
      </c>
      <c r="O9" s="30" t="s">
        <v>53</v>
      </c>
      <c r="Q9" s="30" t="s">
        <v>51</v>
      </c>
      <c r="S9" s="30" t="s">
        <v>45</v>
      </c>
    </row>
    <row r="10" spans="1:19" ht="21" x14ac:dyDescent="0.25">
      <c r="A10" s="3" t="s">
        <v>54</v>
      </c>
      <c r="C10" s="1" t="s">
        <v>100</v>
      </c>
      <c r="E10" s="1" t="s">
        <v>56</v>
      </c>
      <c r="G10" s="1" t="s">
        <v>57</v>
      </c>
      <c r="I10" s="1">
        <v>0</v>
      </c>
      <c r="K10" s="2">
        <v>2840072202</v>
      </c>
      <c r="M10" s="2">
        <v>1636147716</v>
      </c>
      <c r="O10" s="2">
        <v>64189645</v>
      </c>
      <c r="Q10" s="2">
        <v>4412030273</v>
      </c>
      <c r="S10" s="5">
        <f>سپرده!Q10/سهام!$Y$15</f>
        <v>2.915907763867271E-2</v>
      </c>
    </row>
    <row r="11" spans="1:19" ht="21" x14ac:dyDescent="0.25">
      <c r="A11" s="3" t="s">
        <v>54</v>
      </c>
      <c r="C11" s="1" t="s">
        <v>58</v>
      </c>
      <c r="E11" s="1" t="s">
        <v>59</v>
      </c>
      <c r="G11" s="1" t="s">
        <v>60</v>
      </c>
      <c r="I11" s="1">
        <v>0</v>
      </c>
      <c r="K11" s="2">
        <v>86730000</v>
      </c>
      <c r="M11" s="2">
        <v>63760885</v>
      </c>
      <c r="O11" s="2">
        <v>100490885</v>
      </c>
      <c r="Q11" s="2">
        <v>50000000</v>
      </c>
      <c r="S11" s="5">
        <f>سپرده!Q11/سهام!$Y$15</f>
        <v>3.3044965508414033E-4</v>
      </c>
    </row>
    <row r="12" spans="1:19" ht="19.5" thickBot="1" x14ac:dyDescent="0.3">
      <c r="A12" s="4"/>
      <c r="K12" s="14">
        <f>SUM(K10:K11)</f>
        <v>2926802202</v>
      </c>
      <c r="M12" s="14">
        <f>SUM(M10:M11)</f>
        <v>1699908601</v>
      </c>
      <c r="O12" s="14">
        <f>SUM(O10:O11)</f>
        <v>164680530</v>
      </c>
      <c r="Q12" s="14">
        <f>SUM(Q10:Q11)</f>
        <v>4462030273</v>
      </c>
      <c r="S12" s="15">
        <f>SUM(S10:S11)</f>
        <v>2.948952729375685E-2</v>
      </c>
    </row>
    <row r="13" spans="1:19" ht="19.5" thickTop="1" x14ac:dyDescent="0.25">
      <c r="A13" s="4"/>
    </row>
    <row r="14" spans="1:19" x14ac:dyDescent="0.25">
      <c r="A14" s="4"/>
    </row>
    <row r="15" spans="1:19" x14ac:dyDescent="0.25">
      <c r="A15" s="4"/>
    </row>
    <row r="16" spans="1:19" x14ac:dyDescent="0.25">
      <c r="A16" s="4"/>
    </row>
    <row r="17" spans="1:1" x14ac:dyDescent="0.25">
      <c r="A17" s="4"/>
    </row>
  </sheetData>
  <mergeCells count="17">
    <mergeCell ref="I9"/>
    <mergeCell ref="C8:I8"/>
    <mergeCell ref="A2:S2"/>
    <mergeCell ref="Q9"/>
    <mergeCell ref="S9"/>
    <mergeCell ref="Q8:S8"/>
    <mergeCell ref="A4:S4"/>
    <mergeCell ref="A3:S3"/>
    <mergeCell ref="K9"/>
    <mergeCell ref="K8"/>
    <mergeCell ref="M9"/>
    <mergeCell ref="O9"/>
    <mergeCell ref="M8:O8"/>
    <mergeCell ref="A8:A9"/>
    <mergeCell ref="C9"/>
    <mergeCell ref="E9"/>
    <mergeCell ref="G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7"/>
  <sheetViews>
    <sheetView rightToLeft="1" tabSelected="1" view="pageBreakPreview" zoomScaleNormal="100" zoomScaleSheetLayoutView="100" workbookViewId="0">
      <selection activeCell="A21" sqref="A21"/>
    </sheetView>
  </sheetViews>
  <sheetFormatPr defaultRowHeight="18.75" x14ac:dyDescent="0.25"/>
  <cols>
    <col min="1" max="1" width="37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30" x14ac:dyDescent="0.25">
      <c r="A3" s="31" t="s">
        <v>61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30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30" x14ac:dyDescent="0.25">
      <c r="D5" s="6"/>
      <c r="E5" s="6"/>
      <c r="F5" s="6"/>
      <c r="G5" s="6"/>
      <c r="H5" s="6"/>
    </row>
    <row r="6" spans="1:19" ht="30" x14ac:dyDescent="0.25">
      <c r="A6" s="8" t="s">
        <v>103</v>
      </c>
      <c r="D6" s="6"/>
      <c r="E6" s="6"/>
      <c r="F6" s="6"/>
      <c r="G6" s="6"/>
      <c r="H6" s="6"/>
    </row>
    <row r="8" spans="1:19" ht="30" x14ac:dyDescent="0.25">
      <c r="A8" s="30" t="s">
        <v>62</v>
      </c>
      <c r="B8" s="30" t="s">
        <v>62</v>
      </c>
      <c r="C8" s="30" t="s">
        <v>62</v>
      </c>
      <c r="D8" s="30" t="s">
        <v>62</v>
      </c>
      <c r="E8" s="30" t="s">
        <v>62</v>
      </c>
      <c r="F8" s="30" t="s">
        <v>62</v>
      </c>
      <c r="G8" s="30" t="s">
        <v>62</v>
      </c>
      <c r="I8" s="30" t="s">
        <v>63</v>
      </c>
      <c r="J8" s="30" t="s">
        <v>63</v>
      </c>
      <c r="K8" s="30" t="s">
        <v>63</v>
      </c>
      <c r="L8" s="30" t="s">
        <v>63</v>
      </c>
      <c r="M8" s="30" t="s">
        <v>63</v>
      </c>
      <c r="O8" s="30" t="s">
        <v>64</v>
      </c>
      <c r="P8" s="30" t="s">
        <v>64</v>
      </c>
      <c r="Q8" s="30" t="s">
        <v>64</v>
      </c>
      <c r="R8" s="30" t="s">
        <v>64</v>
      </c>
      <c r="S8" s="30" t="s">
        <v>64</v>
      </c>
    </row>
    <row r="9" spans="1:19" ht="30" x14ac:dyDescent="0.25">
      <c r="A9" s="30" t="s">
        <v>65</v>
      </c>
      <c r="C9" s="30" t="s">
        <v>66</v>
      </c>
      <c r="E9" s="30" t="s">
        <v>21</v>
      </c>
      <c r="G9" s="30" t="s">
        <v>22</v>
      </c>
      <c r="I9" s="30" t="s">
        <v>67</v>
      </c>
      <c r="K9" s="30" t="s">
        <v>68</v>
      </c>
      <c r="M9" s="30" t="s">
        <v>69</v>
      </c>
      <c r="O9" s="30" t="s">
        <v>67</v>
      </c>
      <c r="Q9" s="30" t="s">
        <v>68</v>
      </c>
      <c r="S9" s="30" t="s">
        <v>69</v>
      </c>
    </row>
    <row r="10" spans="1:19" ht="21" x14ac:dyDescent="0.25">
      <c r="A10" s="17" t="s">
        <v>102</v>
      </c>
      <c r="C10" s="2">
        <v>1</v>
      </c>
      <c r="E10" s="1" t="s">
        <v>70</v>
      </c>
      <c r="G10" s="1">
        <v>0</v>
      </c>
      <c r="I10" s="2">
        <v>18947774</v>
      </c>
      <c r="K10" s="2">
        <v>0</v>
      </c>
      <c r="M10" s="2">
        <v>18947774</v>
      </c>
      <c r="O10" s="2">
        <v>55367181</v>
      </c>
      <c r="Q10" s="2">
        <v>0</v>
      </c>
      <c r="S10" s="2">
        <v>55367181</v>
      </c>
    </row>
    <row r="11" spans="1:19" ht="19.5" thickBot="1" x14ac:dyDescent="0.3">
      <c r="A11" s="4"/>
      <c r="G11" s="16">
        <f>SUM(G10)</f>
        <v>0</v>
      </c>
      <c r="I11" s="14">
        <f>SUM(I10)</f>
        <v>18947774</v>
      </c>
      <c r="K11" s="14">
        <f>SUM(K10)</f>
        <v>0</v>
      </c>
      <c r="M11" s="14">
        <f>SUM(M10)</f>
        <v>18947774</v>
      </c>
      <c r="O11" s="14">
        <f>SUM(O10)</f>
        <v>55367181</v>
      </c>
      <c r="Q11" s="14">
        <f>SUM(Q10)</f>
        <v>0</v>
      </c>
      <c r="S11" s="14">
        <f>SUM(S10)</f>
        <v>55367181</v>
      </c>
    </row>
    <row r="12" spans="1:19" ht="19.5" thickTop="1" x14ac:dyDescent="0.25">
      <c r="A12" s="4"/>
    </row>
    <row r="13" spans="1:19" x14ac:dyDescent="0.25">
      <c r="A13" s="4"/>
    </row>
    <row r="14" spans="1:19" x14ac:dyDescent="0.25">
      <c r="A14" s="4"/>
    </row>
    <row r="15" spans="1:19" x14ac:dyDescent="0.25">
      <c r="A15" s="4"/>
    </row>
    <row r="16" spans="1:19" x14ac:dyDescent="0.25">
      <c r="A16" s="4"/>
    </row>
    <row r="17" spans="1:1" x14ac:dyDescent="0.25">
      <c r="A17" s="4"/>
    </row>
  </sheetData>
  <mergeCells count="16">
    <mergeCell ref="A2:S2"/>
    <mergeCell ref="A3:S3"/>
    <mergeCell ref="A4:S4"/>
    <mergeCell ref="A9"/>
    <mergeCell ref="C9"/>
    <mergeCell ref="E9"/>
    <mergeCell ref="G9"/>
    <mergeCell ref="A8:G8"/>
    <mergeCell ref="Q9"/>
    <mergeCell ref="S9"/>
    <mergeCell ref="O8:S8"/>
    <mergeCell ref="I9"/>
    <mergeCell ref="K9"/>
    <mergeCell ref="M9"/>
    <mergeCell ref="I8:M8"/>
    <mergeCell ref="O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21"/>
  <sheetViews>
    <sheetView rightToLeft="1" tabSelected="1" view="pageBreakPreview" zoomScale="85" zoomScaleNormal="100" zoomScaleSheetLayoutView="85" workbookViewId="0">
      <selection activeCell="A21" sqref="A21"/>
    </sheetView>
  </sheetViews>
  <sheetFormatPr defaultRowHeight="18.75" x14ac:dyDescent="0.25"/>
  <cols>
    <col min="1" max="1" width="41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x14ac:dyDescent="0.25">
      <c r="A3" s="31" t="s">
        <v>61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30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30" x14ac:dyDescent="0.25">
      <c r="C5" s="6"/>
      <c r="D5" s="6"/>
      <c r="E5" s="6"/>
      <c r="F5" s="6"/>
      <c r="G5" s="6"/>
    </row>
    <row r="6" spans="1:17" ht="30" x14ac:dyDescent="0.25">
      <c r="A6" s="8" t="s">
        <v>104</v>
      </c>
      <c r="C6" s="6"/>
      <c r="D6" s="6"/>
      <c r="E6" s="6"/>
      <c r="F6" s="6"/>
      <c r="G6" s="6"/>
    </row>
    <row r="8" spans="1:17" ht="30" x14ac:dyDescent="0.25">
      <c r="A8" s="27" t="s">
        <v>3</v>
      </c>
      <c r="C8" s="30" t="s">
        <v>63</v>
      </c>
      <c r="D8" s="30" t="s">
        <v>63</v>
      </c>
      <c r="E8" s="30" t="s">
        <v>63</v>
      </c>
      <c r="F8" s="30" t="s">
        <v>63</v>
      </c>
      <c r="G8" s="30" t="s">
        <v>63</v>
      </c>
      <c r="H8" s="30" t="s">
        <v>63</v>
      </c>
      <c r="I8" s="30" t="s">
        <v>63</v>
      </c>
      <c r="K8" s="30" t="s">
        <v>64</v>
      </c>
      <c r="L8" s="30" t="s">
        <v>64</v>
      </c>
      <c r="M8" s="30" t="s">
        <v>64</v>
      </c>
      <c r="N8" s="30" t="s">
        <v>64</v>
      </c>
      <c r="O8" s="30" t="s">
        <v>64</v>
      </c>
      <c r="P8" s="30" t="s">
        <v>64</v>
      </c>
      <c r="Q8" s="30" t="s">
        <v>64</v>
      </c>
    </row>
    <row r="9" spans="1:17" ht="30" x14ac:dyDescent="0.25">
      <c r="A9" s="29" t="s">
        <v>3</v>
      </c>
      <c r="C9" s="30" t="s">
        <v>7</v>
      </c>
      <c r="E9" s="30" t="s">
        <v>71</v>
      </c>
      <c r="G9" s="30" t="s">
        <v>72</v>
      </c>
      <c r="I9" s="30" t="s">
        <v>73</v>
      </c>
      <c r="K9" s="30" t="s">
        <v>7</v>
      </c>
      <c r="M9" s="30" t="s">
        <v>71</v>
      </c>
      <c r="O9" s="30" t="s">
        <v>72</v>
      </c>
      <c r="Q9" s="30" t="s">
        <v>73</v>
      </c>
    </row>
    <row r="10" spans="1:17" ht="21" x14ac:dyDescent="0.25">
      <c r="A10" s="3" t="str">
        <f>'اوراق مشارکت'!A11</f>
        <v>اسنادخزانه-م12بودجه98-001111 - اخزا 812</v>
      </c>
      <c r="C10" s="18">
        <f>'اوراق مشارکت'!AC11</f>
        <v>21680</v>
      </c>
      <c r="D10" s="18"/>
      <c r="E10" s="19">
        <f>'اوراق مشارکت'!AI11</f>
        <v>20170277234.506001</v>
      </c>
      <c r="F10" s="19"/>
      <c r="G10" s="19">
        <f>'اوراق مشارکت'!AG11</f>
        <v>19908766693</v>
      </c>
      <c r="H10" s="19"/>
      <c r="I10" s="19">
        <f>E10-G10</f>
        <v>261510541.50600052</v>
      </c>
      <c r="J10" s="19"/>
      <c r="K10" s="19">
        <v>1660</v>
      </c>
      <c r="L10" s="19"/>
      <c r="M10" s="19">
        <f>E10</f>
        <v>20170277234.506001</v>
      </c>
      <c r="N10" s="19"/>
      <c r="O10" s="19">
        <f>G10</f>
        <v>19908766693</v>
      </c>
      <c r="P10" s="19"/>
      <c r="Q10" s="19">
        <f>M10-O10</f>
        <v>261510541.50600052</v>
      </c>
    </row>
    <row r="11" spans="1:17" ht="21" x14ac:dyDescent="0.25">
      <c r="A11" s="3" t="str">
        <f>'اوراق مشارکت'!A12</f>
        <v>اسنادخزانه-م21بودجه98-020906 - اخزا 821</v>
      </c>
      <c r="C11" s="18">
        <f>'اوراق مشارکت'!AC12</f>
        <v>21370</v>
      </c>
      <c r="D11" s="18"/>
      <c r="E11" s="19">
        <f>'اوراق مشارکت'!AI12</f>
        <v>13425768928.244312</v>
      </c>
      <c r="F11" s="19"/>
      <c r="G11" s="19">
        <f>'اوراق مشارکت'!AG12</f>
        <v>13846264227</v>
      </c>
      <c r="H11" s="19"/>
      <c r="I11" s="19">
        <f t="shared" ref="I11:I19" si="0">E11-G11</f>
        <v>-420495298.75568771</v>
      </c>
      <c r="J11" s="19"/>
      <c r="K11" s="19">
        <v>1250</v>
      </c>
      <c r="L11" s="19"/>
      <c r="M11" s="19">
        <f t="shared" ref="M11:M19" si="1">E11</f>
        <v>13425768928.244312</v>
      </c>
      <c r="N11" s="19"/>
      <c r="O11" s="19">
        <f t="shared" ref="O11:O19" si="2">G11</f>
        <v>13846264227</v>
      </c>
      <c r="P11" s="19"/>
      <c r="Q11" s="19">
        <v>13357369</v>
      </c>
    </row>
    <row r="12" spans="1:17" ht="21" x14ac:dyDescent="0.25">
      <c r="A12" s="3" t="str">
        <f>'اوراق مشارکت'!A13</f>
        <v>اسنادخزانه-م9بودجه99-020316 - اخزا 910</v>
      </c>
      <c r="C12" s="18">
        <f>'اوراق مشارکت'!AC13</f>
        <v>14440</v>
      </c>
      <c r="D12" s="18"/>
      <c r="E12" s="19">
        <f>'اوراق مشارکت'!AI13</f>
        <v>8455702486.0909996</v>
      </c>
      <c r="F12" s="19"/>
      <c r="G12" s="19">
        <f>'اوراق مشارکت'!AG13</f>
        <v>9486267357</v>
      </c>
      <c r="H12" s="19"/>
      <c r="I12" s="19">
        <f t="shared" si="0"/>
        <v>-1030564870.9090004</v>
      </c>
      <c r="J12" s="19"/>
      <c r="K12" s="19">
        <v>21680</v>
      </c>
      <c r="L12" s="19"/>
      <c r="M12" s="19">
        <f t="shared" si="1"/>
        <v>8455702486.0909996</v>
      </c>
      <c r="N12" s="19"/>
      <c r="O12" s="19">
        <f t="shared" si="2"/>
        <v>9486267357</v>
      </c>
      <c r="P12" s="19"/>
      <c r="Q12" s="19">
        <v>271633266</v>
      </c>
    </row>
    <row r="13" spans="1:17" ht="21" x14ac:dyDescent="0.25">
      <c r="A13" s="3" t="str">
        <f>'اوراق مشارکت'!A14</f>
        <v>اسنادخزانه-م10بودجه99-020807 - اخزا 909</v>
      </c>
      <c r="C13" s="18">
        <f>'اوراق مشارکت'!AC14</f>
        <v>13240</v>
      </c>
      <c r="D13" s="18"/>
      <c r="E13" s="19">
        <f>'اوراق مشارکت'!AI14</f>
        <v>10097851992.535999</v>
      </c>
      <c r="F13" s="19"/>
      <c r="G13" s="19">
        <f>'اوراق مشارکت'!AG14</f>
        <v>9416742631</v>
      </c>
      <c r="H13" s="19"/>
      <c r="I13" s="19">
        <f t="shared" si="0"/>
        <v>681109361.5359993</v>
      </c>
      <c r="J13" s="19"/>
      <c r="K13" s="19">
        <v>2940</v>
      </c>
      <c r="L13" s="19"/>
      <c r="M13" s="19">
        <f t="shared" si="1"/>
        <v>10097851992.535999</v>
      </c>
      <c r="N13" s="19"/>
      <c r="O13" s="19">
        <f t="shared" si="2"/>
        <v>9416742631</v>
      </c>
      <c r="P13" s="19"/>
      <c r="Q13" s="19">
        <v>2636352</v>
      </c>
    </row>
    <row r="14" spans="1:17" ht="21" x14ac:dyDescent="0.25">
      <c r="A14" s="3" t="str">
        <f>'اوراق مشارکت'!A15</f>
        <v>اسنادخزانه-م8بودجه99-020606 - اخزا 908</v>
      </c>
      <c r="C14" s="18">
        <f>'اوراق مشارکت'!AC15</f>
        <v>8450</v>
      </c>
      <c r="D14" s="18"/>
      <c r="E14" s="19">
        <f>'اوراق مشارکت'!AI15</f>
        <v>5606268479.6300001</v>
      </c>
      <c r="F14" s="19"/>
      <c r="G14" s="19">
        <f>'اوراق مشارکت'!AG15</f>
        <v>5731820252</v>
      </c>
      <c r="H14" s="19"/>
      <c r="I14" s="19">
        <f t="shared" si="0"/>
        <v>-125551772.36999989</v>
      </c>
      <c r="J14" s="19"/>
      <c r="K14" s="19">
        <v>2700</v>
      </c>
      <c r="L14" s="19"/>
      <c r="M14" s="19">
        <f t="shared" si="1"/>
        <v>5606268479.6300001</v>
      </c>
      <c r="N14" s="19"/>
      <c r="O14" s="19">
        <f t="shared" si="2"/>
        <v>5731820252</v>
      </c>
      <c r="P14" s="19"/>
      <c r="Q14" s="19">
        <v>-58461260</v>
      </c>
    </row>
    <row r="15" spans="1:17" ht="21" x14ac:dyDescent="0.25">
      <c r="A15" s="3" t="str">
        <f>'اوراق مشارکت'!A16</f>
        <v>اسنادخزانه-م5بودجه99-020218 - اخزا 905</v>
      </c>
      <c r="C15" s="18">
        <f>'اوراق مشارکت'!AC16</f>
        <v>5260</v>
      </c>
      <c r="D15" s="18"/>
      <c r="E15" s="19">
        <f>'اوراق مشارکت'!AI16</f>
        <v>3790910132.9784999</v>
      </c>
      <c r="F15" s="19"/>
      <c r="G15" s="19">
        <f>'اوراق مشارکت'!AG16</f>
        <v>3802022611</v>
      </c>
      <c r="H15" s="19"/>
      <c r="I15" s="19">
        <f t="shared" si="0"/>
        <v>-11112478.021500111</v>
      </c>
      <c r="J15" s="19"/>
      <c r="K15" s="19">
        <v>21370</v>
      </c>
      <c r="L15" s="19"/>
      <c r="M15" s="19">
        <f t="shared" si="1"/>
        <v>3790910132.9784999</v>
      </c>
      <c r="N15" s="19"/>
      <c r="O15" s="19">
        <f t="shared" si="2"/>
        <v>3802022611</v>
      </c>
      <c r="P15" s="19"/>
      <c r="Q15" s="19">
        <v>-428336667</v>
      </c>
    </row>
    <row r="16" spans="1:17" ht="21" x14ac:dyDescent="0.25">
      <c r="A16" s="3" t="str">
        <f>'اوراق مشارکت'!A17</f>
        <v>اسنادخزانه-م17بودجه98-010512 - اخزا 817</v>
      </c>
      <c r="C16" s="18">
        <f>'اوراق مشارکت'!AC17</f>
        <v>2940</v>
      </c>
      <c r="D16" s="18"/>
      <c r="E16" s="19">
        <f>'اوراق مشارکت'!AI17</f>
        <v>2469984254.1963749</v>
      </c>
      <c r="F16" s="19"/>
      <c r="G16" s="19">
        <f>'اوراق مشارکت'!AG17</f>
        <v>2466516033</v>
      </c>
      <c r="H16" s="19"/>
      <c r="I16" s="19">
        <f t="shared" si="0"/>
        <v>3468221.1963748932</v>
      </c>
      <c r="J16" s="19"/>
      <c r="K16" s="19">
        <v>5260</v>
      </c>
      <c r="L16" s="19"/>
      <c r="M16" s="19">
        <f t="shared" si="1"/>
        <v>2469984254.1963749</v>
      </c>
      <c r="N16" s="19"/>
      <c r="O16" s="19">
        <f t="shared" si="2"/>
        <v>2466516033</v>
      </c>
      <c r="P16" s="19"/>
      <c r="Q16" s="19">
        <v>-4990947</v>
      </c>
    </row>
    <row r="17" spans="1:17" ht="21" x14ac:dyDescent="0.25">
      <c r="A17" s="3" t="str">
        <f>'اوراق مشارکت'!A18</f>
        <v>اسنادخزانه-م20بودجه98-020806 - اخزا 820</v>
      </c>
      <c r="C17" s="18">
        <f>'اوراق مشارکت'!AC18</f>
        <v>2700</v>
      </c>
      <c r="D17" s="18"/>
      <c r="E17" s="19">
        <f>'اوراق مشارکت'!AI18</f>
        <v>1723494459.9993751</v>
      </c>
      <c r="F17" s="19"/>
      <c r="G17" s="19">
        <f>'اوراق مشارکت'!AG18</f>
        <v>1781961120</v>
      </c>
      <c r="H17" s="19"/>
      <c r="I17" s="19">
        <f t="shared" si="0"/>
        <v>-58466660.000624895</v>
      </c>
      <c r="J17" s="19"/>
      <c r="K17" s="19">
        <v>14440</v>
      </c>
      <c r="L17" s="19"/>
      <c r="M17" s="19">
        <f t="shared" si="1"/>
        <v>1723494459.9993751</v>
      </c>
      <c r="N17" s="19"/>
      <c r="O17" s="19">
        <f t="shared" si="2"/>
        <v>1781961120</v>
      </c>
      <c r="P17" s="19"/>
      <c r="Q17" s="19">
        <v>-246342397</v>
      </c>
    </row>
    <row r="18" spans="1:17" ht="21" x14ac:dyDescent="0.25">
      <c r="A18" s="3" t="str">
        <f>'اوراق مشارکت'!A19</f>
        <v>اسنادخزانه-م15بودجه98-010406 - اخزا 815</v>
      </c>
      <c r="C18" s="18">
        <f>'اوراق مشارکت'!AC19</f>
        <v>1660</v>
      </c>
      <c r="D18" s="18"/>
      <c r="E18" s="19">
        <f>'اوراق مشارکت'!AI19</f>
        <v>1424277442.9152501</v>
      </c>
      <c r="F18" s="19"/>
      <c r="G18" s="19">
        <f>'اوراق مشارکت'!AG19</f>
        <v>1415157449</v>
      </c>
      <c r="H18" s="19"/>
      <c r="I18" s="19">
        <f t="shared" si="0"/>
        <v>9119993.9152500629</v>
      </c>
      <c r="J18" s="19"/>
      <c r="K18" s="19">
        <v>8450</v>
      </c>
      <c r="L18" s="19"/>
      <c r="M18" s="19">
        <f t="shared" si="1"/>
        <v>1424277442.9152501</v>
      </c>
      <c r="N18" s="19"/>
      <c r="O18" s="19">
        <f t="shared" si="2"/>
        <v>1415157449</v>
      </c>
      <c r="P18" s="19"/>
      <c r="Q18" s="19">
        <v>-121158568</v>
      </c>
    </row>
    <row r="19" spans="1:17" ht="21" x14ac:dyDescent="0.25">
      <c r="A19" s="3" t="str">
        <f>'اوراق مشارکت'!A20</f>
        <v>اسنادخزانه-م14بودجه98-010318 - اخزا 814</v>
      </c>
      <c r="C19" s="18">
        <f>'اوراق مشارکت'!AC20</f>
        <v>1250</v>
      </c>
      <c r="D19" s="18"/>
      <c r="E19" s="19">
        <f>'اوراق مشارکت'!AI20</f>
        <v>1085929389.6171875</v>
      </c>
      <c r="F19" s="19"/>
      <c r="G19" s="19">
        <f>'اوراق مشارکت'!AG20</f>
        <v>1076445068</v>
      </c>
      <c r="H19" s="19"/>
      <c r="I19" s="19">
        <f t="shared" si="0"/>
        <v>9484321.6171875</v>
      </c>
      <c r="J19" s="19"/>
      <c r="K19" s="19">
        <v>13240</v>
      </c>
      <c r="L19" s="19"/>
      <c r="M19" s="19">
        <f t="shared" si="1"/>
        <v>1085929389.6171875</v>
      </c>
      <c r="N19" s="19"/>
      <c r="O19" s="19">
        <f t="shared" si="2"/>
        <v>1076445068</v>
      </c>
      <c r="P19" s="19"/>
      <c r="Q19" s="19">
        <v>-131744202</v>
      </c>
    </row>
    <row r="20" spans="1:17" ht="19.5" thickBot="1" x14ac:dyDescent="0.3">
      <c r="C20" s="18"/>
      <c r="D20" s="18"/>
      <c r="E20" s="20">
        <f>SUM(E10:E19)</f>
        <v>68250464800.713989</v>
      </c>
      <c r="F20" s="19"/>
      <c r="G20" s="20">
        <f>SUM(G10:G19)</f>
        <v>68931963441</v>
      </c>
      <c r="H20" s="19"/>
      <c r="I20" s="20">
        <f>SUM(I10:I19)</f>
        <v>-681498640.28600073</v>
      </c>
      <c r="J20" s="19"/>
      <c r="K20" s="19"/>
      <c r="L20" s="19"/>
      <c r="M20" s="20">
        <f>SUM(M10:M19)</f>
        <v>68250464800.713989</v>
      </c>
      <c r="N20" s="19"/>
      <c r="O20" s="20">
        <f>SUM(O10:O19)</f>
        <v>68931963441</v>
      </c>
      <c r="P20" s="19"/>
      <c r="Q20" s="20">
        <f>SUM(Q10:Q19)</f>
        <v>-441896512.49399948</v>
      </c>
    </row>
    <row r="21" spans="1:17" ht="19.5" thickTop="1" x14ac:dyDescent="0.25"/>
  </sheetData>
  <mergeCells count="14">
    <mergeCell ref="A2:Q2"/>
    <mergeCell ref="A3:Q3"/>
    <mergeCell ref="A4:Q4"/>
    <mergeCell ref="O9"/>
    <mergeCell ref="Q9"/>
    <mergeCell ref="K8:Q8"/>
    <mergeCell ref="A8:A9"/>
    <mergeCell ref="C9"/>
    <mergeCell ref="E9"/>
    <mergeCell ref="G9"/>
    <mergeCell ref="I9"/>
    <mergeCell ref="C8:I8"/>
    <mergeCell ref="K9"/>
    <mergeCell ref="M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21"/>
  <sheetViews>
    <sheetView rightToLeft="1" tabSelected="1" view="pageBreakPreview" zoomScale="85" zoomScaleNormal="100" zoomScaleSheetLayoutView="85" workbookViewId="0">
      <selection activeCell="A21" sqref="A21"/>
    </sheetView>
  </sheetViews>
  <sheetFormatPr defaultRowHeight="18.75" x14ac:dyDescent="0.25"/>
  <cols>
    <col min="1" max="1" width="40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x14ac:dyDescent="0.25">
      <c r="A3" s="31" t="s">
        <v>61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30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30" x14ac:dyDescent="0.25">
      <c r="C5" s="6"/>
      <c r="D5" s="6"/>
      <c r="E5" s="6"/>
      <c r="F5" s="6"/>
      <c r="G5" s="6"/>
    </row>
    <row r="6" spans="1:17" ht="30" x14ac:dyDescent="0.25">
      <c r="A6" s="8" t="s">
        <v>84</v>
      </c>
      <c r="C6" s="6"/>
      <c r="D6" s="6"/>
      <c r="E6" s="6"/>
      <c r="F6" s="6"/>
      <c r="G6" s="6"/>
    </row>
    <row r="8" spans="1:17" ht="30" x14ac:dyDescent="0.25">
      <c r="A8" s="27" t="s">
        <v>65</v>
      </c>
      <c r="C8" s="30" t="s">
        <v>63</v>
      </c>
      <c r="D8" s="30" t="s">
        <v>63</v>
      </c>
      <c r="E8" s="30" t="s">
        <v>63</v>
      </c>
      <c r="F8" s="30" t="s">
        <v>63</v>
      </c>
      <c r="G8" s="30" t="s">
        <v>63</v>
      </c>
      <c r="H8" s="30" t="s">
        <v>63</v>
      </c>
      <c r="I8" s="30" t="s">
        <v>63</v>
      </c>
      <c r="K8" s="30" t="s">
        <v>64</v>
      </c>
      <c r="L8" s="30" t="s">
        <v>64</v>
      </c>
      <c r="M8" s="30" t="s">
        <v>64</v>
      </c>
      <c r="N8" s="30" t="s">
        <v>64</v>
      </c>
      <c r="O8" s="30" t="s">
        <v>64</v>
      </c>
      <c r="P8" s="30" t="s">
        <v>64</v>
      </c>
      <c r="Q8" s="30" t="s">
        <v>64</v>
      </c>
    </row>
    <row r="9" spans="1:17" ht="30" x14ac:dyDescent="0.25">
      <c r="A9" s="29" t="s">
        <v>65</v>
      </c>
      <c r="C9" s="30" t="s">
        <v>77</v>
      </c>
      <c r="E9" s="30" t="s">
        <v>74</v>
      </c>
      <c r="G9" s="30" t="s">
        <v>75</v>
      </c>
      <c r="I9" s="30" t="s">
        <v>78</v>
      </c>
      <c r="K9" s="30" t="s">
        <v>77</v>
      </c>
      <c r="M9" s="30" t="s">
        <v>74</v>
      </c>
      <c r="O9" s="30" t="s">
        <v>75</v>
      </c>
      <c r="Q9" s="30" t="s">
        <v>78</v>
      </c>
    </row>
    <row r="10" spans="1:17" ht="21" x14ac:dyDescent="0.25">
      <c r="A10" s="3" t="str">
        <f>'درآمد ناشی از تغییر قیمت اوراق'!A10</f>
        <v>اسنادخزانه-م12بودجه98-001111 - اخزا 812</v>
      </c>
      <c r="C10" s="21">
        <v>0</v>
      </c>
      <c r="D10" s="21"/>
      <c r="E10" s="21">
        <f>'درآمد ناشی از تغییر قیمت اوراق'!I10</f>
        <v>261510541.50600052</v>
      </c>
      <c r="F10" s="21"/>
      <c r="G10" s="21">
        <v>0</v>
      </c>
      <c r="H10" s="21"/>
      <c r="I10" s="21">
        <f>G10+E10+C10</f>
        <v>261510541.50600052</v>
      </c>
      <c r="J10" s="21"/>
      <c r="K10" s="21">
        <v>0</v>
      </c>
      <c r="L10" s="21"/>
      <c r="M10" s="21">
        <f>E10</f>
        <v>261510541.50600052</v>
      </c>
      <c r="N10" s="21"/>
      <c r="O10" s="21">
        <v>0</v>
      </c>
      <c r="P10" s="21"/>
      <c r="Q10" s="21">
        <f>O10+M10+K10</f>
        <v>261510541.50600052</v>
      </c>
    </row>
    <row r="11" spans="1:17" ht="21" x14ac:dyDescent="0.25">
      <c r="A11" s="3" t="str">
        <f>'درآمد ناشی از تغییر قیمت اوراق'!A11</f>
        <v>اسنادخزانه-م21بودجه98-020906 - اخزا 821</v>
      </c>
      <c r="C11" s="21">
        <v>0</v>
      </c>
      <c r="D11" s="21"/>
      <c r="E11" s="21">
        <f>'درآمد ناشی از تغییر قیمت اوراق'!I11</f>
        <v>-420495298.75568771</v>
      </c>
      <c r="F11" s="21"/>
      <c r="G11" s="21">
        <v>0</v>
      </c>
      <c r="H11" s="21"/>
      <c r="I11" s="21">
        <f t="shared" ref="I11:I19" si="0">G11+E11+C11</f>
        <v>-420495298.75568771</v>
      </c>
      <c r="J11" s="21"/>
      <c r="K11" s="21">
        <v>0</v>
      </c>
      <c r="L11" s="21"/>
      <c r="M11" s="21">
        <f t="shared" ref="M11:M19" si="1">E11</f>
        <v>-420495298.75568771</v>
      </c>
      <c r="N11" s="21"/>
      <c r="O11" s="21">
        <v>0</v>
      </c>
      <c r="P11" s="21"/>
      <c r="Q11" s="21">
        <f t="shared" ref="Q11:Q19" si="2">O11+M11+K11</f>
        <v>-420495298.75568771</v>
      </c>
    </row>
    <row r="12" spans="1:17" ht="21" x14ac:dyDescent="0.25">
      <c r="A12" s="3" t="str">
        <f>'درآمد ناشی از تغییر قیمت اوراق'!A12</f>
        <v>اسنادخزانه-م9بودجه99-020316 - اخزا 910</v>
      </c>
      <c r="C12" s="21">
        <v>0</v>
      </c>
      <c r="D12" s="21"/>
      <c r="E12" s="21">
        <f>'درآمد ناشی از تغییر قیمت اوراق'!I12</f>
        <v>-1030564870.9090004</v>
      </c>
      <c r="F12" s="21"/>
      <c r="G12" s="21">
        <v>0</v>
      </c>
      <c r="H12" s="21"/>
      <c r="I12" s="21">
        <f t="shared" si="0"/>
        <v>-1030564870.9090004</v>
      </c>
      <c r="J12" s="21"/>
      <c r="K12" s="21">
        <v>0</v>
      </c>
      <c r="L12" s="21"/>
      <c r="M12" s="21">
        <f t="shared" si="1"/>
        <v>-1030564870.9090004</v>
      </c>
      <c r="N12" s="21"/>
      <c r="O12" s="21">
        <v>0</v>
      </c>
      <c r="P12" s="21"/>
      <c r="Q12" s="21">
        <f t="shared" si="2"/>
        <v>-1030564870.9090004</v>
      </c>
    </row>
    <row r="13" spans="1:17" ht="21" x14ac:dyDescent="0.25">
      <c r="A13" s="3" t="str">
        <f>'درآمد ناشی از تغییر قیمت اوراق'!A13</f>
        <v>اسنادخزانه-م10بودجه99-020807 - اخزا 909</v>
      </c>
      <c r="C13" s="21">
        <v>0</v>
      </c>
      <c r="D13" s="21"/>
      <c r="E13" s="21">
        <f>'درآمد ناشی از تغییر قیمت اوراق'!I13</f>
        <v>681109361.5359993</v>
      </c>
      <c r="F13" s="21"/>
      <c r="G13" s="21">
        <v>0</v>
      </c>
      <c r="H13" s="21"/>
      <c r="I13" s="21">
        <f t="shared" si="0"/>
        <v>681109361.5359993</v>
      </c>
      <c r="J13" s="21"/>
      <c r="K13" s="21">
        <v>0</v>
      </c>
      <c r="L13" s="21"/>
      <c r="M13" s="21">
        <f t="shared" si="1"/>
        <v>681109361.5359993</v>
      </c>
      <c r="N13" s="21"/>
      <c r="O13" s="21">
        <v>0</v>
      </c>
      <c r="P13" s="21"/>
      <c r="Q13" s="21">
        <f t="shared" si="2"/>
        <v>681109361.5359993</v>
      </c>
    </row>
    <row r="14" spans="1:17" ht="21" x14ac:dyDescent="0.25">
      <c r="A14" s="3" t="str">
        <f>'درآمد ناشی از تغییر قیمت اوراق'!A14</f>
        <v>اسنادخزانه-م8بودجه99-020606 - اخزا 908</v>
      </c>
      <c r="C14" s="21">
        <v>0</v>
      </c>
      <c r="D14" s="21"/>
      <c r="E14" s="21">
        <f>'درآمد ناشی از تغییر قیمت اوراق'!I14</f>
        <v>-125551772.36999989</v>
      </c>
      <c r="F14" s="21"/>
      <c r="G14" s="21">
        <v>0</v>
      </c>
      <c r="H14" s="21"/>
      <c r="I14" s="21">
        <f t="shared" si="0"/>
        <v>-125551772.36999989</v>
      </c>
      <c r="J14" s="21"/>
      <c r="K14" s="21">
        <v>0</v>
      </c>
      <c r="L14" s="21"/>
      <c r="M14" s="21">
        <f t="shared" si="1"/>
        <v>-125551772.36999989</v>
      </c>
      <c r="N14" s="21"/>
      <c r="O14" s="21">
        <v>0</v>
      </c>
      <c r="P14" s="21"/>
      <c r="Q14" s="21">
        <f t="shared" si="2"/>
        <v>-125551772.36999989</v>
      </c>
    </row>
    <row r="15" spans="1:17" ht="21" x14ac:dyDescent="0.25">
      <c r="A15" s="3" t="str">
        <f>'درآمد ناشی از تغییر قیمت اوراق'!A15</f>
        <v>اسنادخزانه-م5بودجه99-020218 - اخزا 905</v>
      </c>
      <c r="C15" s="21">
        <v>0</v>
      </c>
      <c r="D15" s="21"/>
      <c r="E15" s="21">
        <f>'درآمد ناشی از تغییر قیمت اوراق'!I15</f>
        <v>-11112478.021500111</v>
      </c>
      <c r="F15" s="21"/>
      <c r="G15" s="21">
        <v>0</v>
      </c>
      <c r="H15" s="21"/>
      <c r="I15" s="21">
        <f t="shared" si="0"/>
        <v>-11112478.021500111</v>
      </c>
      <c r="J15" s="21"/>
      <c r="K15" s="21">
        <v>0</v>
      </c>
      <c r="L15" s="21"/>
      <c r="M15" s="21">
        <f t="shared" si="1"/>
        <v>-11112478.021500111</v>
      </c>
      <c r="N15" s="21"/>
      <c r="O15" s="21">
        <v>0</v>
      </c>
      <c r="P15" s="21"/>
      <c r="Q15" s="21">
        <f t="shared" si="2"/>
        <v>-11112478.021500111</v>
      </c>
    </row>
    <row r="16" spans="1:17" ht="21" x14ac:dyDescent="0.25">
      <c r="A16" s="3" t="str">
        <f>'درآمد ناشی از تغییر قیمت اوراق'!A16</f>
        <v>اسنادخزانه-م17بودجه98-010512 - اخزا 817</v>
      </c>
      <c r="C16" s="21">
        <v>0</v>
      </c>
      <c r="D16" s="21"/>
      <c r="E16" s="21">
        <f>'درآمد ناشی از تغییر قیمت اوراق'!I16</f>
        <v>3468221.1963748932</v>
      </c>
      <c r="F16" s="21"/>
      <c r="G16" s="21">
        <v>0</v>
      </c>
      <c r="H16" s="21"/>
      <c r="I16" s="21">
        <f t="shared" si="0"/>
        <v>3468221.1963748932</v>
      </c>
      <c r="J16" s="21"/>
      <c r="K16" s="21">
        <v>0</v>
      </c>
      <c r="L16" s="21"/>
      <c r="M16" s="21">
        <f t="shared" si="1"/>
        <v>3468221.1963748932</v>
      </c>
      <c r="N16" s="21"/>
      <c r="O16" s="21">
        <v>0</v>
      </c>
      <c r="P16" s="21"/>
      <c r="Q16" s="21">
        <f t="shared" si="2"/>
        <v>3468221.1963748932</v>
      </c>
    </row>
    <row r="17" spans="1:17" ht="21" x14ac:dyDescent="0.25">
      <c r="A17" s="3" t="str">
        <f>'درآمد ناشی از تغییر قیمت اوراق'!A17</f>
        <v>اسنادخزانه-م20بودجه98-020806 - اخزا 820</v>
      </c>
      <c r="C17" s="21">
        <v>0</v>
      </c>
      <c r="D17" s="21"/>
      <c r="E17" s="21">
        <f>'درآمد ناشی از تغییر قیمت اوراق'!I17</f>
        <v>-58466660.000624895</v>
      </c>
      <c r="F17" s="21"/>
      <c r="G17" s="21">
        <v>0</v>
      </c>
      <c r="H17" s="21"/>
      <c r="I17" s="21">
        <f t="shared" si="0"/>
        <v>-58466660.000624895</v>
      </c>
      <c r="J17" s="21"/>
      <c r="K17" s="21">
        <v>0</v>
      </c>
      <c r="L17" s="21"/>
      <c r="M17" s="21">
        <f t="shared" si="1"/>
        <v>-58466660.000624895</v>
      </c>
      <c r="N17" s="21"/>
      <c r="O17" s="21">
        <v>0</v>
      </c>
      <c r="P17" s="21"/>
      <c r="Q17" s="21">
        <f t="shared" si="2"/>
        <v>-58466660.000624895</v>
      </c>
    </row>
    <row r="18" spans="1:17" ht="21" x14ac:dyDescent="0.25">
      <c r="A18" s="3" t="str">
        <f>'درآمد ناشی از تغییر قیمت اوراق'!A18</f>
        <v>اسنادخزانه-م15بودجه98-010406 - اخزا 815</v>
      </c>
      <c r="C18" s="21">
        <v>0</v>
      </c>
      <c r="D18" s="21"/>
      <c r="E18" s="21">
        <f>'درآمد ناشی از تغییر قیمت اوراق'!I18</f>
        <v>9119993.9152500629</v>
      </c>
      <c r="F18" s="21"/>
      <c r="G18" s="21">
        <v>0</v>
      </c>
      <c r="H18" s="21"/>
      <c r="I18" s="21">
        <f t="shared" si="0"/>
        <v>9119993.9152500629</v>
      </c>
      <c r="J18" s="21"/>
      <c r="K18" s="21">
        <v>0</v>
      </c>
      <c r="L18" s="21"/>
      <c r="M18" s="21">
        <f t="shared" si="1"/>
        <v>9119993.9152500629</v>
      </c>
      <c r="N18" s="21"/>
      <c r="O18" s="21">
        <v>0</v>
      </c>
      <c r="P18" s="21"/>
      <c r="Q18" s="21">
        <f t="shared" si="2"/>
        <v>9119993.9152500629</v>
      </c>
    </row>
    <row r="19" spans="1:17" ht="21" x14ac:dyDescent="0.25">
      <c r="A19" s="3" t="str">
        <f>'درآمد ناشی از تغییر قیمت اوراق'!A19</f>
        <v>اسنادخزانه-م14بودجه98-010318 - اخزا 814</v>
      </c>
      <c r="C19" s="21">
        <v>0</v>
      </c>
      <c r="D19" s="21"/>
      <c r="E19" s="21">
        <f>'درآمد ناشی از تغییر قیمت اوراق'!I19</f>
        <v>9484321.6171875</v>
      </c>
      <c r="F19" s="21"/>
      <c r="G19" s="21">
        <v>0</v>
      </c>
      <c r="H19" s="21"/>
      <c r="I19" s="21">
        <f t="shared" si="0"/>
        <v>9484321.6171875</v>
      </c>
      <c r="J19" s="21"/>
      <c r="K19" s="21">
        <v>0</v>
      </c>
      <c r="L19" s="21"/>
      <c r="M19" s="21">
        <f t="shared" si="1"/>
        <v>9484321.6171875</v>
      </c>
      <c r="N19" s="21"/>
      <c r="O19" s="21">
        <v>0</v>
      </c>
      <c r="P19" s="21"/>
      <c r="Q19" s="21">
        <f t="shared" si="2"/>
        <v>9484321.6171875</v>
      </c>
    </row>
    <row r="20" spans="1:17" ht="19.5" thickBot="1" x14ac:dyDescent="0.3">
      <c r="C20" s="22">
        <f>SUM(C10:C19)</f>
        <v>0</v>
      </c>
      <c r="D20" s="21"/>
      <c r="E20" s="22">
        <f>SUM(E10:E19)</f>
        <v>-681498640.28600073</v>
      </c>
      <c r="F20" s="21"/>
      <c r="G20" s="22">
        <f>SUM(G10:G19)</f>
        <v>0</v>
      </c>
      <c r="H20" s="21"/>
      <c r="I20" s="22">
        <f>SUM(I10:I19)</f>
        <v>-681498640.28600073</v>
      </c>
      <c r="J20" s="21"/>
      <c r="K20" s="22">
        <f>SUM(K10:K19)</f>
        <v>0</v>
      </c>
      <c r="L20" s="21"/>
      <c r="M20" s="22">
        <f>SUM(M10:M19)</f>
        <v>-681498640.28600073</v>
      </c>
      <c r="N20" s="21"/>
      <c r="O20" s="22">
        <f>SUM(O10:O19)</f>
        <v>0</v>
      </c>
      <c r="P20" s="21"/>
      <c r="Q20" s="22">
        <f>SUM(Q10:Q19)</f>
        <v>-681498640.28600073</v>
      </c>
    </row>
    <row r="21" spans="1:17" ht="19.5" thickTop="1" x14ac:dyDescent="0.25"/>
  </sheetData>
  <mergeCells count="14">
    <mergeCell ref="A4:Q4"/>
    <mergeCell ref="A3:Q3"/>
    <mergeCell ref="A2:Q2"/>
    <mergeCell ref="O9"/>
    <mergeCell ref="Q9"/>
    <mergeCell ref="K8:Q8"/>
    <mergeCell ref="A8:A9"/>
    <mergeCell ref="C9"/>
    <mergeCell ref="E9"/>
    <mergeCell ref="G9"/>
    <mergeCell ref="I9"/>
    <mergeCell ref="C8:I8"/>
    <mergeCell ref="K9"/>
    <mergeCell ref="M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7"/>
  <sheetViews>
    <sheetView rightToLeft="1" tabSelected="1" view="pageBreakPreview" zoomScale="85" zoomScaleNormal="100" zoomScaleSheetLayoutView="85" workbookViewId="0">
      <selection activeCell="A21" sqref="A21"/>
    </sheetView>
  </sheetViews>
  <sheetFormatPr defaultRowHeight="18.75" x14ac:dyDescent="0.25"/>
  <cols>
    <col min="1" max="1" width="19.5703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0" x14ac:dyDescent="0.25">
      <c r="A3" s="31" t="s">
        <v>61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30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30" x14ac:dyDescent="0.25">
      <c r="B5" s="6"/>
      <c r="C5" s="6"/>
      <c r="D5" s="6"/>
      <c r="E5" s="6"/>
      <c r="F5" s="6"/>
    </row>
    <row r="6" spans="1:11" ht="30" x14ac:dyDescent="0.25">
      <c r="A6" s="8" t="s">
        <v>85</v>
      </c>
      <c r="B6" s="6"/>
      <c r="C6" s="6"/>
      <c r="D6" s="6"/>
      <c r="E6" s="6"/>
      <c r="F6" s="6"/>
    </row>
    <row r="8" spans="1:11" ht="30" x14ac:dyDescent="0.25">
      <c r="A8" s="30" t="s">
        <v>79</v>
      </c>
      <c r="B8" s="30" t="s">
        <v>79</v>
      </c>
      <c r="C8" s="30" t="s">
        <v>79</v>
      </c>
      <c r="E8" s="30" t="s">
        <v>63</v>
      </c>
      <c r="F8" s="30" t="s">
        <v>63</v>
      </c>
      <c r="G8" s="30" t="s">
        <v>63</v>
      </c>
      <c r="I8" s="30" t="s">
        <v>64</v>
      </c>
      <c r="J8" s="30" t="s">
        <v>64</v>
      </c>
      <c r="K8" s="30" t="s">
        <v>64</v>
      </c>
    </row>
    <row r="9" spans="1:11" ht="30" x14ac:dyDescent="0.25">
      <c r="A9" s="29" t="s">
        <v>80</v>
      </c>
      <c r="C9" s="30" t="s">
        <v>48</v>
      </c>
      <c r="E9" s="30" t="s">
        <v>81</v>
      </c>
      <c r="G9" s="30" t="s">
        <v>82</v>
      </c>
      <c r="I9" s="30" t="s">
        <v>81</v>
      </c>
      <c r="K9" s="30" t="s">
        <v>82</v>
      </c>
    </row>
    <row r="10" spans="1:11" ht="21" x14ac:dyDescent="0.25">
      <c r="A10" s="3" t="s">
        <v>54</v>
      </c>
      <c r="C10" s="1" t="s">
        <v>55</v>
      </c>
      <c r="E10" s="2">
        <v>18947774</v>
      </c>
      <c r="G10" s="1" t="s">
        <v>70</v>
      </c>
      <c r="I10" s="2">
        <v>55367181</v>
      </c>
      <c r="K10" s="1" t="s">
        <v>70</v>
      </c>
    </row>
    <row r="11" spans="1:11" ht="19.5" thickBot="1" x14ac:dyDescent="0.3">
      <c r="A11" s="4"/>
      <c r="C11" s="23"/>
      <c r="E11" s="14">
        <f>SUM(E10)</f>
        <v>18947774</v>
      </c>
      <c r="G11" s="14"/>
      <c r="I11" s="14">
        <f>SUM(I10)</f>
        <v>55367181</v>
      </c>
      <c r="K11" s="14"/>
    </row>
    <row r="12" spans="1:11" ht="19.5" thickTop="1" x14ac:dyDescent="0.25">
      <c r="A12" s="4"/>
    </row>
    <row r="13" spans="1:11" x14ac:dyDescent="0.25">
      <c r="A13" s="4"/>
    </row>
    <row r="14" spans="1:11" x14ac:dyDescent="0.25">
      <c r="A14" s="4"/>
    </row>
    <row r="15" spans="1:11" x14ac:dyDescent="0.25">
      <c r="A15" s="4"/>
    </row>
    <row r="16" spans="1:11" x14ac:dyDescent="0.25">
      <c r="A16" s="4"/>
    </row>
    <row r="17" spans="1:1" x14ac:dyDescent="0.25">
      <c r="A17" s="4"/>
    </row>
  </sheetData>
  <mergeCells count="12">
    <mergeCell ref="A2:K2"/>
    <mergeCell ref="A9"/>
    <mergeCell ref="C9"/>
    <mergeCell ref="A8:C8"/>
    <mergeCell ref="E9"/>
    <mergeCell ref="G9"/>
    <mergeCell ref="E8:G8"/>
    <mergeCell ref="I9"/>
    <mergeCell ref="K9"/>
    <mergeCell ref="I8:K8"/>
    <mergeCell ref="A4:K4"/>
    <mergeCell ref="A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15"/>
  <sheetViews>
    <sheetView rightToLeft="1" tabSelected="1" view="pageBreakPreview" zoomScale="115" zoomScaleNormal="100" zoomScaleSheetLayoutView="115" workbookViewId="0">
      <selection activeCell="A21" sqref="A21"/>
    </sheetView>
  </sheetViews>
  <sheetFormatPr defaultRowHeight="18.75" x14ac:dyDescent="0.25"/>
  <cols>
    <col min="1" max="1" width="48.140625" style="1" customWidth="1"/>
    <col min="2" max="2" width="1" style="1" customWidth="1"/>
    <col min="3" max="3" width="20.85546875" style="1" customWidth="1"/>
    <col min="4" max="4" width="1" style="1" customWidth="1"/>
    <col min="5" max="5" width="24.57031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31" t="s">
        <v>0</v>
      </c>
      <c r="B2" s="31"/>
      <c r="C2" s="31"/>
      <c r="D2" s="31"/>
      <c r="E2" s="31"/>
    </row>
    <row r="3" spans="1:5" ht="30" x14ac:dyDescent="0.25">
      <c r="A3" s="31" t="s">
        <v>61</v>
      </c>
      <c r="B3" s="31"/>
      <c r="C3" s="31"/>
      <c r="D3" s="31"/>
      <c r="E3" s="31"/>
    </row>
    <row r="4" spans="1:5" ht="30" x14ac:dyDescent="0.25">
      <c r="A4" s="31" t="s">
        <v>2</v>
      </c>
      <c r="B4" s="31"/>
      <c r="C4" s="31"/>
      <c r="D4" s="31"/>
      <c r="E4" s="31"/>
    </row>
    <row r="5" spans="1:5" ht="30" x14ac:dyDescent="0.25">
      <c r="A5" s="6"/>
      <c r="B5" s="6"/>
      <c r="C5" s="6"/>
      <c r="D5" s="6"/>
    </row>
    <row r="6" spans="1:5" ht="30" x14ac:dyDescent="0.25">
      <c r="A6" s="7" t="s">
        <v>83</v>
      </c>
      <c r="B6" s="6"/>
      <c r="C6" s="6"/>
      <c r="D6" s="6"/>
    </row>
    <row r="8" spans="1:5" ht="30" x14ac:dyDescent="0.25">
      <c r="A8" s="27" t="s">
        <v>83</v>
      </c>
      <c r="C8" s="30" t="s">
        <v>63</v>
      </c>
      <c r="E8" s="30" t="s">
        <v>6</v>
      </c>
    </row>
    <row r="9" spans="1:5" ht="30" x14ac:dyDescent="0.25">
      <c r="A9" s="29" t="s">
        <v>83</v>
      </c>
      <c r="C9" s="30" t="s">
        <v>51</v>
      </c>
      <c r="E9" s="30" t="s">
        <v>51</v>
      </c>
    </row>
    <row r="10" spans="1:5" ht="21" x14ac:dyDescent="0.25">
      <c r="A10" s="3" t="s">
        <v>105</v>
      </c>
      <c r="C10" s="2">
        <v>51199942</v>
      </c>
      <c r="E10" s="2">
        <v>51199942</v>
      </c>
    </row>
    <row r="11" spans="1:5" ht="21.75" thickBot="1" x14ac:dyDescent="0.3">
      <c r="A11" s="3" t="s">
        <v>70</v>
      </c>
      <c r="C11" s="14">
        <v>51199942</v>
      </c>
      <c r="E11" s="14">
        <v>51199942</v>
      </c>
    </row>
    <row r="12" spans="1:5" ht="19.5" thickTop="1" x14ac:dyDescent="0.25">
      <c r="A12" s="4"/>
    </row>
    <row r="13" spans="1:5" x14ac:dyDescent="0.25">
      <c r="A13" s="4"/>
    </row>
    <row r="14" spans="1:5" x14ac:dyDescent="0.25">
      <c r="A14" s="4"/>
    </row>
    <row r="15" spans="1:5" x14ac:dyDescent="0.25">
      <c r="A15" s="4"/>
    </row>
  </sheetData>
  <mergeCells count="8">
    <mergeCell ref="E9"/>
    <mergeCell ref="E8"/>
    <mergeCell ref="A4:E4"/>
    <mergeCell ref="A3:E3"/>
    <mergeCell ref="A2:E2"/>
    <mergeCell ref="A8:A9"/>
    <mergeCell ref="C9"/>
    <mergeCell ref="C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7"/>
  <sheetViews>
    <sheetView rightToLeft="1" tabSelected="1" view="pageBreakPreview" topLeftCell="A2" zoomScale="115" zoomScaleNormal="100" zoomScaleSheetLayoutView="115" workbookViewId="0">
      <selection activeCell="A21" sqref="A21"/>
    </sheetView>
  </sheetViews>
  <sheetFormatPr defaultRowHeight="18.75" x14ac:dyDescent="0.25"/>
  <cols>
    <col min="1" max="1" width="42.85546875" style="1" customWidth="1"/>
    <col min="2" max="2" width="1" style="1" customWidth="1"/>
    <col min="3" max="3" width="18" style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31" t="s">
        <v>0</v>
      </c>
      <c r="B2" s="31"/>
      <c r="C2" s="31"/>
      <c r="D2" s="31"/>
      <c r="E2" s="31"/>
      <c r="F2" s="31"/>
      <c r="G2" s="31"/>
    </row>
    <row r="3" spans="1:7" ht="30" x14ac:dyDescent="0.25">
      <c r="A3" s="31" t="s">
        <v>61</v>
      </c>
      <c r="B3" s="31"/>
      <c r="C3" s="31"/>
      <c r="D3" s="31"/>
      <c r="E3" s="31"/>
      <c r="F3" s="31"/>
      <c r="G3" s="31"/>
    </row>
    <row r="4" spans="1:7" ht="30" x14ac:dyDescent="0.25">
      <c r="A4" s="31" t="s">
        <v>2</v>
      </c>
      <c r="B4" s="31"/>
      <c r="C4" s="31"/>
      <c r="D4" s="31"/>
      <c r="E4" s="31"/>
      <c r="F4" s="31"/>
      <c r="G4" s="31"/>
    </row>
    <row r="5" spans="1:7" ht="30" x14ac:dyDescent="0.25">
      <c r="A5" s="6"/>
      <c r="B5" s="6"/>
      <c r="C5" s="6"/>
      <c r="D5" s="6"/>
      <c r="E5" s="6"/>
    </row>
    <row r="6" spans="1:7" ht="30" x14ac:dyDescent="0.25">
      <c r="A6" s="7" t="s">
        <v>106</v>
      </c>
      <c r="B6" s="6"/>
      <c r="C6" s="6"/>
      <c r="D6" s="6"/>
      <c r="E6" s="6"/>
    </row>
    <row r="8" spans="1:7" ht="30" x14ac:dyDescent="0.25">
      <c r="A8" s="30" t="s">
        <v>65</v>
      </c>
      <c r="C8" s="30" t="s">
        <v>51</v>
      </c>
      <c r="E8" s="30" t="s">
        <v>76</v>
      </c>
      <c r="G8" s="30" t="s">
        <v>13</v>
      </c>
    </row>
    <row r="9" spans="1:7" ht="21" x14ac:dyDescent="0.25">
      <c r="A9" s="3" t="s">
        <v>84</v>
      </c>
      <c r="C9" s="21">
        <v>-691223256</v>
      </c>
      <c r="E9" s="25">
        <v>0</v>
      </c>
      <c r="F9" s="25"/>
      <c r="G9" s="25">
        <v>0</v>
      </c>
    </row>
    <row r="10" spans="1:7" ht="21" x14ac:dyDescent="0.25">
      <c r="A10" s="3" t="s">
        <v>85</v>
      </c>
      <c r="C10" s="21">
        <v>18947774</v>
      </c>
      <c r="E10" s="25">
        <v>0</v>
      </c>
      <c r="F10" s="25"/>
      <c r="G10" s="25">
        <v>0</v>
      </c>
    </row>
    <row r="11" spans="1:7" ht="21" x14ac:dyDescent="0.25">
      <c r="A11" s="3" t="s">
        <v>105</v>
      </c>
      <c r="C11" s="2">
        <f>'سایر درآمدها'!C11</f>
        <v>51199942</v>
      </c>
      <c r="E11" s="25">
        <v>0</v>
      </c>
      <c r="F11" s="25"/>
      <c r="G11" s="25">
        <v>0</v>
      </c>
    </row>
    <row r="12" spans="1:7" ht="19.5" thickBot="1" x14ac:dyDescent="0.3">
      <c r="A12" s="4"/>
      <c r="C12" s="22">
        <f>SUM(C9:C10)</f>
        <v>-672275482</v>
      </c>
      <c r="E12" s="26">
        <f>SUM(E9:E11)</f>
        <v>0</v>
      </c>
      <c r="F12" s="25"/>
      <c r="G12" s="26">
        <f>SUM(G9:G11)</f>
        <v>0</v>
      </c>
    </row>
    <row r="13" spans="1:7" ht="19.5" thickTop="1" x14ac:dyDescent="0.25">
      <c r="A13" s="4"/>
    </row>
    <row r="14" spans="1:7" x14ac:dyDescent="0.25">
      <c r="A14" s="4"/>
    </row>
    <row r="15" spans="1:7" x14ac:dyDescent="0.25">
      <c r="A15" s="4"/>
    </row>
    <row r="16" spans="1:7" x14ac:dyDescent="0.25">
      <c r="A16" s="4"/>
    </row>
    <row r="17" spans="1:1" x14ac:dyDescent="0.25">
      <c r="A17" s="4"/>
    </row>
  </sheetData>
  <mergeCells count="7">
    <mergeCell ref="A3:G3"/>
    <mergeCell ref="A2:G2"/>
    <mergeCell ref="A8"/>
    <mergeCell ref="C8"/>
    <mergeCell ref="E8"/>
    <mergeCell ref="G8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سایر درآمدها</vt:lpstr>
      <vt:lpstr>جمع درآمدها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cp:lastPrinted>2021-09-29T14:36:17Z</cp:lastPrinted>
  <dcterms:modified xsi:type="dcterms:W3CDTF">2021-09-29T14:36:22Z</dcterms:modified>
</cp:coreProperties>
</file>